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irgr\Desktop\"/>
    </mc:Choice>
  </mc:AlternateContent>
  <xr:revisionPtr revIDLastSave="0" documentId="13_ncr:1_{CB0EC58C-AD4D-4736-80D8-6893D7A18699}" xr6:coauthVersionLast="47" xr6:coauthVersionMax="47" xr10:uidLastSave="{00000000-0000-0000-0000-000000000000}"/>
  <bookViews>
    <workbookView xWindow="-120" yWindow="-120" windowWidth="29040" windowHeight="15720" activeTab="5" xr2:uid="{92F26378-4145-4CFC-9BA7-679E22A0C999}"/>
  </bookViews>
  <sheets>
    <sheet name="סיכום" sheetId="24" r:id="rId1"/>
    <sheet name="רמ&quot;ש שרים ב'- בית שר" sheetId="25" r:id="rId2"/>
    <sheet name="רמ&quot;ש שרים ג' לשכות" sheetId="20" r:id="rId3"/>
    <sheet name="רמ&quot;ש מתקדם א" sheetId="3" r:id="rId4"/>
    <sheet name="רמ&quot;ש מתקדם ב בכיר" sheetId="21" r:id="rId5"/>
    <sheet name="רמ&quot;ש מתקדם ב" sheetId="2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A6" i="26" l="1"/>
  <c r="P6" i="26"/>
  <c r="E6" i="26"/>
  <c r="AA6" i="21"/>
  <c r="P6" i="21"/>
  <c r="E6" i="21"/>
  <c r="AA6" i="3"/>
  <c r="P6" i="3"/>
  <c r="E6" i="3"/>
  <c r="AA14" i="20"/>
  <c r="AB14" i="20"/>
  <c r="AC14" i="20"/>
  <c r="AD14" i="20"/>
  <c r="AE14" i="20"/>
  <c r="AF14" i="20"/>
  <c r="AA16" i="20"/>
  <c r="AB16" i="20"/>
  <c r="AC16" i="20"/>
  <c r="AD16" i="20"/>
  <c r="AE16" i="20"/>
  <c r="AF16" i="20"/>
  <c r="AA18" i="20"/>
  <c r="AD18" i="20"/>
  <c r="AA6" i="20"/>
  <c r="P6" i="20"/>
  <c r="E6" i="20"/>
  <c r="E14" i="25"/>
  <c r="F14" i="25"/>
  <c r="G14" i="25"/>
  <c r="H14" i="25"/>
  <c r="I14" i="25"/>
  <c r="J14" i="25"/>
  <c r="AA6" i="25"/>
  <c r="P6" i="25"/>
  <c r="Q6" i="25" s="1"/>
  <c r="Q16" i="25" s="1"/>
  <c r="E6" i="25"/>
  <c r="F11" i="25" s="1"/>
  <c r="AD12" i="25"/>
  <c r="AA12" i="25"/>
  <c r="S12" i="25"/>
  <c r="P12" i="25"/>
  <c r="H12" i="25"/>
  <c r="E12" i="25"/>
  <c r="J6" i="25"/>
  <c r="J10" i="25" s="1"/>
  <c r="AF11" i="26"/>
  <c r="AE11" i="26"/>
  <c r="AC11" i="26"/>
  <c r="AB11" i="26"/>
  <c r="U11" i="26"/>
  <c r="T11" i="26"/>
  <c r="R11" i="26"/>
  <c r="Q11" i="26"/>
  <c r="J11" i="26"/>
  <c r="I11" i="26"/>
  <c r="G11" i="26"/>
  <c r="F11" i="26"/>
  <c r="E11" i="26"/>
  <c r="E10" i="26"/>
  <c r="AD7" i="26"/>
  <c r="AD11" i="26" s="1"/>
  <c r="AA7" i="26"/>
  <c r="AA16" i="26" s="1"/>
  <c r="AA18" i="26" s="1"/>
  <c r="AA20" i="26" s="1"/>
  <c r="S7" i="26"/>
  <c r="S11" i="26" s="1"/>
  <c r="P7" i="26"/>
  <c r="P11" i="26" s="1"/>
  <c r="H7" i="26"/>
  <c r="H11" i="26" s="1"/>
  <c r="E7" i="26"/>
  <c r="AF6" i="26"/>
  <c r="AF13" i="26" s="1"/>
  <c r="AE6" i="26"/>
  <c r="AE13" i="26" s="1"/>
  <c r="AD6" i="26"/>
  <c r="AC6" i="26"/>
  <c r="AC16" i="26" s="1"/>
  <c r="AB6" i="26"/>
  <c r="AB16" i="26" s="1"/>
  <c r="U6" i="26"/>
  <c r="U10" i="26" s="1"/>
  <c r="T6" i="26"/>
  <c r="T10" i="26" s="1"/>
  <c r="S6" i="26"/>
  <c r="R6" i="26"/>
  <c r="R10" i="26" s="1"/>
  <c r="Q6" i="26"/>
  <c r="Q10" i="26" s="1"/>
  <c r="J6" i="26"/>
  <c r="J10" i="26" s="1"/>
  <c r="I6" i="26"/>
  <c r="I10" i="26" s="1"/>
  <c r="H6" i="26"/>
  <c r="G6" i="26"/>
  <c r="F6" i="26"/>
  <c r="F13" i="26" s="1"/>
  <c r="AF11" i="25"/>
  <c r="AE11" i="25"/>
  <c r="AC11" i="25"/>
  <c r="AB11" i="25"/>
  <c r="U11" i="25"/>
  <c r="T11" i="25"/>
  <c r="R11" i="25"/>
  <c r="Q11" i="25"/>
  <c r="J11" i="25"/>
  <c r="I11" i="25"/>
  <c r="G11" i="25"/>
  <c r="AD7" i="25"/>
  <c r="AD11" i="25" s="1"/>
  <c r="AA7" i="25"/>
  <c r="AA16" i="25" s="1"/>
  <c r="AA18" i="25" s="1"/>
  <c r="AA20" i="25" s="1"/>
  <c r="S7" i="25"/>
  <c r="S11" i="25" s="1"/>
  <c r="P7" i="25"/>
  <c r="P11" i="25" s="1"/>
  <c r="H7" i="25"/>
  <c r="H11" i="25" s="1"/>
  <c r="E7" i="25"/>
  <c r="E16" i="25" s="1"/>
  <c r="E18" i="25" s="1"/>
  <c r="E20" i="25" s="1"/>
  <c r="AF6" i="25"/>
  <c r="AF13" i="25" s="1"/>
  <c r="AE6" i="25"/>
  <c r="AE13" i="25" s="1"/>
  <c r="AD6" i="25"/>
  <c r="AD16" i="25" s="1"/>
  <c r="AD18" i="25" s="1"/>
  <c r="AD20" i="25" s="1"/>
  <c r="AC6" i="25"/>
  <c r="AC16" i="25" s="1"/>
  <c r="AB6" i="25"/>
  <c r="AB16" i="25" s="1"/>
  <c r="U6" i="25"/>
  <c r="U10" i="25" s="1"/>
  <c r="T6" i="25"/>
  <c r="T10" i="25" s="1"/>
  <c r="S6" i="25"/>
  <c r="R6" i="25"/>
  <c r="R13" i="25" s="1"/>
  <c r="I6" i="25"/>
  <c r="I10" i="25" s="1"/>
  <c r="H6" i="25"/>
  <c r="G6" i="25"/>
  <c r="G16" i="25" s="1"/>
  <c r="F6" i="25"/>
  <c r="F13" i="25" s="1"/>
  <c r="AA10" i="26" l="1"/>
  <c r="AC10" i="26"/>
  <c r="AB10" i="26"/>
  <c r="AB14" i="26" s="1"/>
  <c r="S10" i="26"/>
  <c r="F10" i="26"/>
  <c r="AB10" i="25"/>
  <c r="AC10" i="25"/>
  <c r="AE10" i="25"/>
  <c r="AF10" i="25"/>
  <c r="AF14" i="25" s="1"/>
  <c r="F10" i="25"/>
  <c r="E11" i="25"/>
  <c r="AE10" i="26"/>
  <c r="AF10" i="26"/>
  <c r="AF14" i="26"/>
  <c r="AE14" i="26"/>
  <c r="AD16" i="26"/>
  <c r="AD18" i="26" s="1"/>
  <c r="AD20" i="26" s="1"/>
  <c r="AD13" i="26" s="1"/>
  <c r="AE16" i="26"/>
  <c r="AF16" i="26"/>
  <c r="E13" i="26"/>
  <c r="E14" i="26" s="1"/>
  <c r="F14" i="26"/>
  <c r="E16" i="26"/>
  <c r="E18" i="26" s="1"/>
  <c r="E20" i="26" s="1"/>
  <c r="F16" i="26"/>
  <c r="H16" i="26"/>
  <c r="H18" i="26" s="1"/>
  <c r="H20" i="26" s="1"/>
  <c r="H13" i="26" s="1"/>
  <c r="J13" i="26"/>
  <c r="J14" i="26" s="1"/>
  <c r="Q13" i="26"/>
  <c r="J16" i="26"/>
  <c r="G13" i="26"/>
  <c r="AA11" i="26"/>
  <c r="I13" i="26"/>
  <c r="I14" i="26" s="1"/>
  <c r="Q14" i="26"/>
  <c r="G16" i="26"/>
  <c r="G10" i="26"/>
  <c r="AD10" i="26"/>
  <c r="H10" i="26"/>
  <c r="H14" i="26" s="1"/>
  <c r="R13" i="26"/>
  <c r="R14" i="26" s="1"/>
  <c r="I16" i="26"/>
  <c r="T13" i="26"/>
  <c r="P16" i="26"/>
  <c r="P18" i="26" s="1"/>
  <c r="P20" i="26" s="1"/>
  <c r="P13" i="26" s="1"/>
  <c r="U13" i="26"/>
  <c r="U14" i="26" s="1"/>
  <c r="Q16" i="26"/>
  <c r="P10" i="26"/>
  <c r="AA13" i="26"/>
  <c r="T14" i="26"/>
  <c r="R16" i="26"/>
  <c r="AB13" i="26"/>
  <c r="S16" i="26"/>
  <c r="S18" i="26" s="1"/>
  <c r="S20" i="26" s="1"/>
  <c r="S13" i="26" s="1"/>
  <c r="S14" i="26" s="1"/>
  <c r="AC13" i="26"/>
  <c r="AC14" i="26" s="1"/>
  <c r="T16" i="26"/>
  <c r="U16" i="26"/>
  <c r="AA10" i="25"/>
  <c r="AE14" i="25"/>
  <c r="AE16" i="25"/>
  <c r="AF16" i="25"/>
  <c r="S10" i="25"/>
  <c r="E13" i="25"/>
  <c r="F16" i="25"/>
  <c r="E10" i="25"/>
  <c r="AD10" i="25"/>
  <c r="J16" i="25"/>
  <c r="T13" i="25"/>
  <c r="T14" i="25" s="1"/>
  <c r="P16" i="25"/>
  <c r="P18" i="25" s="1"/>
  <c r="P20" i="25" s="1"/>
  <c r="P13" i="25" s="1"/>
  <c r="H16" i="25"/>
  <c r="H18" i="25" s="1"/>
  <c r="H20" i="25" s="1"/>
  <c r="H13" i="25" s="1"/>
  <c r="I16" i="25"/>
  <c r="H10" i="25"/>
  <c r="AA13" i="25"/>
  <c r="R16" i="25"/>
  <c r="AA11" i="25"/>
  <c r="S16" i="25"/>
  <c r="S18" i="25" s="1"/>
  <c r="S20" i="25" s="1"/>
  <c r="S13" i="25" s="1"/>
  <c r="J13" i="25"/>
  <c r="I13" i="25"/>
  <c r="G10" i="25"/>
  <c r="U13" i="25"/>
  <c r="U14" i="25" s="1"/>
  <c r="R10" i="25"/>
  <c r="R14" i="25" s="1"/>
  <c r="AD13" i="25"/>
  <c r="U16" i="25"/>
  <c r="Q13" i="25"/>
  <c r="P10" i="25"/>
  <c r="Q10" i="25"/>
  <c r="Q14" i="25" s="1"/>
  <c r="AB13" i="25"/>
  <c r="AB14" i="25" s="1"/>
  <c r="G13" i="25"/>
  <c r="AC13" i="25"/>
  <c r="AC14" i="25" s="1"/>
  <c r="T16" i="25"/>
  <c r="AA14" i="25" l="1"/>
  <c r="AD14" i="26"/>
  <c r="AA14" i="26"/>
  <c r="P14" i="26"/>
  <c r="G14" i="26"/>
  <c r="P14" i="25"/>
  <c r="AD14" i="25"/>
  <c r="S14" i="25"/>
  <c r="AF11" i="21" l="1"/>
  <c r="AE11" i="21"/>
  <c r="AC11" i="21"/>
  <c r="AB11" i="21"/>
  <c r="U11" i="21"/>
  <c r="T11" i="21"/>
  <c r="R11" i="21"/>
  <c r="Q11" i="21"/>
  <c r="J11" i="21"/>
  <c r="I11" i="21"/>
  <c r="G11" i="21"/>
  <c r="F11" i="21"/>
  <c r="AF10" i="21"/>
  <c r="AD7" i="21"/>
  <c r="AD11" i="21" s="1"/>
  <c r="AA7" i="21"/>
  <c r="AA16" i="21" s="1"/>
  <c r="AA18" i="21" s="1"/>
  <c r="AA20" i="21" s="1"/>
  <c r="S7" i="21"/>
  <c r="S11" i="21" s="1"/>
  <c r="P7" i="21"/>
  <c r="H7" i="21"/>
  <c r="H11" i="21" s="1"/>
  <c r="E7" i="21"/>
  <c r="E16" i="21" s="1"/>
  <c r="E18" i="21" s="1"/>
  <c r="E20" i="21" s="1"/>
  <c r="AF6" i="21"/>
  <c r="AF13" i="21" s="1"/>
  <c r="AE6" i="21"/>
  <c r="AE13" i="21" s="1"/>
  <c r="AD6" i="21"/>
  <c r="AC6" i="21"/>
  <c r="AC10" i="21" s="1"/>
  <c r="AB6" i="21"/>
  <c r="AB16" i="21" s="1"/>
  <c r="U6" i="21"/>
  <c r="U10" i="21" s="1"/>
  <c r="T6" i="21"/>
  <c r="T10" i="21" s="1"/>
  <c r="S6" i="21"/>
  <c r="R6" i="21"/>
  <c r="R10" i="21" s="1"/>
  <c r="Q6" i="21"/>
  <c r="Q13" i="21" s="1"/>
  <c r="J6" i="21"/>
  <c r="J13" i="21" s="1"/>
  <c r="I6" i="21"/>
  <c r="I10" i="21" s="1"/>
  <c r="H6" i="21"/>
  <c r="G6" i="21"/>
  <c r="F6" i="21"/>
  <c r="F13" i="21" s="1"/>
  <c r="AF11" i="20"/>
  <c r="AE11" i="20"/>
  <c r="AC11" i="20"/>
  <c r="AB11" i="20"/>
  <c r="U11" i="20"/>
  <c r="T11" i="20"/>
  <c r="R11" i="20"/>
  <c r="Q11" i="20"/>
  <c r="J11" i="20"/>
  <c r="I11" i="20"/>
  <c r="G11" i="20"/>
  <c r="F11" i="20"/>
  <c r="AD7" i="20"/>
  <c r="AA7" i="20"/>
  <c r="AA20" i="20" s="1"/>
  <c r="S7" i="20"/>
  <c r="S11" i="20" s="1"/>
  <c r="P7" i="20"/>
  <c r="P10" i="20" s="1"/>
  <c r="H7" i="20"/>
  <c r="H11" i="20" s="1"/>
  <c r="E7" i="20"/>
  <c r="E11" i="20" s="1"/>
  <c r="AF6" i="20"/>
  <c r="AE6" i="20"/>
  <c r="AE13" i="20" s="1"/>
  <c r="AD6" i="20"/>
  <c r="AC6" i="20"/>
  <c r="AC10" i="20" s="1"/>
  <c r="AB6" i="20"/>
  <c r="U6" i="20"/>
  <c r="U16" i="20" s="1"/>
  <c r="T6" i="20"/>
  <c r="T10" i="20" s="1"/>
  <c r="S6" i="20"/>
  <c r="R6" i="20"/>
  <c r="R10" i="20" s="1"/>
  <c r="Q6" i="20"/>
  <c r="Q10" i="20" s="1"/>
  <c r="J6" i="20"/>
  <c r="J10" i="20" s="1"/>
  <c r="I6" i="20"/>
  <c r="I10" i="20" s="1"/>
  <c r="H6" i="20"/>
  <c r="G6" i="20"/>
  <c r="G16" i="20" s="1"/>
  <c r="F6" i="20"/>
  <c r="F13" i="20" s="1"/>
  <c r="AF11" i="3"/>
  <c r="AE11" i="3"/>
  <c r="AC11" i="3"/>
  <c r="AB11" i="3"/>
  <c r="AD7" i="3"/>
  <c r="AD11" i="3" s="1"/>
  <c r="AA7" i="3"/>
  <c r="AA10" i="3" s="1"/>
  <c r="AF6" i="3"/>
  <c r="AF13" i="3" s="1"/>
  <c r="AE6" i="3"/>
  <c r="AE13" i="3" s="1"/>
  <c r="AD6" i="3"/>
  <c r="AC6" i="3"/>
  <c r="AC10" i="3" s="1"/>
  <c r="AB6" i="3"/>
  <c r="AB13" i="3" s="1"/>
  <c r="U11" i="3"/>
  <c r="T11" i="3"/>
  <c r="R11" i="3"/>
  <c r="Q11" i="3"/>
  <c r="S7" i="3"/>
  <c r="S11" i="3" s="1"/>
  <c r="P7" i="3"/>
  <c r="P10" i="3" s="1"/>
  <c r="U6" i="3"/>
  <c r="U16" i="3" s="1"/>
  <c r="T6" i="3"/>
  <c r="T13" i="3" s="1"/>
  <c r="S6" i="3"/>
  <c r="R6" i="3"/>
  <c r="R10" i="3" s="1"/>
  <c r="Q6" i="3"/>
  <c r="Q10" i="3" s="1"/>
  <c r="AD16" i="21" l="1"/>
  <c r="AD18" i="21" s="1"/>
  <c r="AD20" i="21" s="1"/>
  <c r="S10" i="21"/>
  <c r="P10" i="21"/>
  <c r="AD10" i="3"/>
  <c r="S10" i="3"/>
  <c r="AE10" i="20"/>
  <c r="AA10" i="20"/>
  <c r="AA16" i="3"/>
  <c r="AA18" i="3" s="1"/>
  <c r="AA20" i="3" s="1"/>
  <c r="AA13" i="3" s="1"/>
  <c r="U13" i="3"/>
  <c r="P16" i="3"/>
  <c r="P18" i="3" s="1"/>
  <c r="P20" i="3" s="1"/>
  <c r="F10" i="21"/>
  <c r="F14" i="21" s="1"/>
  <c r="E11" i="21"/>
  <c r="AF10" i="20"/>
  <c r="AC16" i="21"/>
  <c r="AF16" i="21"/>
  <c r="AE16" i="21"/>
  <c r="AD20" i="20"/>
  <c r="AD13" i="20" s="1"/>
  <c r="E10" i="21"/>
  <c r="T10" i="3"/>
  <c r="T14" i="3" s="1"/>
  <c r="AB10" i="21"/>
  <c r="U10" i="20"/>
  <c r="P11" i="3"/>
  <c r="S10" i="20"/>
  <c r="AB10" i="20"/>
  <c r="U10" i="3"/>
  <c r="U14" i="3" s="1"/>
  <c r="AE10" i="21"/>
  <c r="AE10" i="3"/>
  <c r="AE14" i="3" s="1"/>
  <c r="AF10" i="3"/>
  <c r="AF14" i="3" s="1"/>
  <c r="AA11" i="3"/>
  <c r="AA10" i="21"/>
  <c r="AE14" i="21"/>
  <c r="AA11" i="21"/>
  <c r="AF14" i="21"/>
  <c r="F16" i="21"/>
  <c r="E13" i="21"/>
  <c r="H16" i="21"/>
  <c r="H18" i="21" s="1"/>
  <c r="H20" i="21" s="1"/>
  <c r="H13" i="21" s="1"/>
  <c r="I16" i="21"/>
  <c r="H10" i="21"/>
  <c r="J16" i="21"/>
  <c r="I13" i="21"/>
  <c r="I14" i="21" s="1"/>
  <c r="AD10" i="21"/>
  <c r="R13" i="21"/>
  <c r="R14" i="21" s="1"/>
  <c r="T13" i="21"/>
  <c r="T14" i="21" s="1"/>
  <c r="P16" i="21"/>
  <c r="P18" i="21" s="1"/>
  <c r="P20" i="21" s="1"/>
  <c r="P13" i="21" s="1"/>
  <c r="G16" i="21"/>
  <c r="G10" i="21"/>
  <c r="J10" i="21"/>
  <c r="J14" i="21" s="1"/>
  <c r="U13" i="21"/>
  <c r="U14" i="21" s="1"/>
  <c r="Q16" i="21"/>
  <c r="G13" i="21"/>
  <c r="AA13" i="21"/>
  <c r="R16" i="21"/>
  <c r="Q10" i="21"/>
  <c r="Q14" i="21" s="1"/>
  <c r="AB13" i="21"/>
  <c r="S16" i="21"/>
  <c r="S18" i="21" s="1"/>
  <c r="S20" i="21" s="1"/>
  <c r="S13" i="21" s="1"/>
  <c r="S14" i="21" s="1"/>
  <c r="P11" i="21"/>
  <c r="AC13" i="21"/>
  <c r="AC14" i="21" s="1"/>
  <c r="T16" i="21"/>
  <c r="AD13" i="21"/>
  <c r="U16" i="21"/>
  <c r="AF13" i="20"/>
  <c r="E16" i="20"/>
  <c r="E18" i="20" s="1"/>
  <c r="E20" i="20" s="1"/>
  <c r="E13" i="20" s="1"/>
  <c r="E14" i="20" s="1"/>
  <c r="H10" i="20"/>
  <c r="E10" i="20"/>
  <c r="AD10" i="20"/>
  <c r="AD11" i="20"/>
  <c r="Q13" i="20"/>
  <c r="Q14" i="20" s="1"/>
  <c r="H16" i="20"/>
  <c r="H18" i="20" s="1"/>
  <c r="H20" i="20" s="1"/>
  <c r="H13" i="20" s="1"/>
  <c r="G10" i="20"/>
  <c r="R13" i="20"/>
  <c r="R14" i="20" s="1"/>
  <c r="I16" i="20"/>
  <c r="I13" i="20"/>
  <c r="I14" i="20" s="1"/>
  <c r="J13" i="20"/>
  <c r="J14" i="20" s="1"/>
  <c r="J16" i="20"/>
  <c r="F16" i="20"/>
  <c r="Q16" i="20"/>
  <c r="F10" i="20"/>
  <c r="F14" i="20" s="1"/>
  <c r="G13" i="20"/>
  <c r="P16" i="20"/>
  <c r="P18" i="20" s="1"/>
  <c r="P20" i="20" s="1"/>
  <c r="P13" i="20" s="1"/>
  <c r="AA13" i="20"/>
  <c r="U13" i="20"/>
  <c r="U14" i="20" s="1"/>
  <c r="P11" i="20"/>
  <c r="AA11" i="20"/>
  <c r="T13" i="20"/>
  <c r="T14" i="20" s="1"/>
  <c r="R16" i="20"/>
  <c r="AB13" i="20"/>
  <c r="S16" i="20"/>
  <c r="S18" i="20" s="1"/>
  <c r="S20" i="20" s="1"/>
  <c r="S13" i="20" s="1"/>
  <c r="AC13" i="20"/>
  <c r="T16" i="20"/>
  <c r="AB16" i="3"/>
  <c r="AD16" i="3"/>
  <c r="AD18" i="3" s="1"/>
  <c r="AD20" i="3" s="1"/>
  <c r="AD13" i="3" s="1"/>
  <c r="AD14" i="3" s="1"/>
  <c r="AF16" i="3"/>
  <c r="AC13" i="3"/>
  <c r="AC14" i="3" s="1"/>
  <c r="AB10" i="3"/>
  <c r="AB14" i="3" s="1"/>
  <c r="AC16" i="3"/>
  <c r="AE16" i="3"/>
  <c r="Q16" i="3"/>
  <c r="T16" i="3"/>
  <c r="R16" i="3"/>
  <c r="S16" i="3"/>
  <c r="S18" i="3" s="1"/>
  <c r="S20" i="3" s="1"/>
  <c r="S13" i="3" s="1"/>
  <c r="S14" i="3" s="1"/>
  <c r="P13" i="3"/>
  <c r="Q13" i="3"/>
  <c r="Q14" i="3" s="1"/>
  <c r="R13" i="3"/>
  <c r="R14" i="3" s="1"/>
  <c r="J11" i="3"/>
  <c r="I11" i="3"/>
  <c r="G11" i="3"/>
  <c r="F11" i="3"/>
  <c r="AA14" i="3" l="1"/>
  <c r="AB14" i="21"/>
  <c r="AA14" i="21"/>
  <c r="AD14" i="21"/>
  <c r="E14" i="21"/>
  <c r="G14" i="21"/>
  <c r="P14" i="3"/>
  <c r="P14" i="21"/>
  <c r="S14" i="20"/>
  <c r="H14" i="21"/>
  <c r="G14" i="20"/>
  <c r="H14" i="20"/>
  <c r="P14" i="20"/>
  <c r="H7" i="3" l="1"/>
  <c r="H11" i="3" s="1"/>
  <c r="E7" i="3"/>
  <c r="E11" i="3" s="1"/>
  <c r="E10" i="3" l="1"/>
  <c r="E16" i="3" l="1"/>
  <c r="E18" i="3" s="1"/>
  <c r="E20" i="3" s="1"/>
  <c r="J6" i="3"/>
  <c r="J10" i="3" s="1"/>
  <c r="I6" i="3"/>
  <c r="I10" i="3" s="1"/>
  <c r="H6" i="3"/>
  <c r="H10" i="3" s="1"/>
  <c r="G6" i="3"/>
  <c r="G10" i="3" s="1"/>
  <c r="F6" i="3"/>
  <c r="F10" i="3" s="1"/>
  <c r="F13" i="3" l="1"/>
  <c r="I16" i="3"/>
  <c r="J16" i="3"/>
  <c r="E13" i="3"/>
  <c r="E14" i="3" s="1"/>
  <c r="G13" i="3"/>
  <c r="I13" i="3"/>
  <c r="I14" i="3" s="1"/>
  <c r="G16" i="3"/>
  <c r="F16" i="3"/>
  <c r="H16" i="3"/>
  <c r="H18" i="3" s="1"/>
  <c r="H20" i="3" s="1"/>
  <c r="H13" i="3" s="1"/>
  <c r="H14" i="3" s="1"/>
  <c r="J13" i="3"/>
  <c r="G14" i="3" l="1"/>
  <c r="F14" i="3"/>
  <c r="J14" i="3"/>
</calcChain>
</file>

<file path=xl/sharedStrings.xml><?xml version="1.0" encoding="utf-8"?>
<sst xmlns="http://schemas.openxmlformats.org/spreadsheetml/2006/main" count="476" uniqueCount="113">
  <si>
    <t>מקצוע</t>
  </si>
  <si>
    <t>אחוזים</t>
  </si>
  <si>
    <t>שכר יסוד לפי צו ההרחבה</t>
  </si>
  <si>
    <t>שכר יסוד לתשלום</t>
  </si>
  <si>
    <t>חופשה</t>
  </si>
  <si>
    <t>חגים</t>
  </si>
  <si>
    <t>הבראה</t>
  </si>
  <si>
    <t>פנסיה</t>
  </si>
  <si>
    <t>פיצויי פיטורין</t>
  </si>
  <si>
    <t>קרן השתלמות</t>
  </si>
  <si>
    <t>ביטוח לאומי - האחוז ישתנה בהתאם לגובה השכר</t>
  </si>
  <si>
    <t>ראה להלן</t>
  </si>
  <si>
    <t>סה"כ עלות מעביד</t>
  </si>
  <si>
    <t>ביטוח לאומי</t>
  </si>
  <si>
    <t>השכר המבוטח - חודשי</t>
  </si>
  <si>
    <t>שקלול חודשי</t>
  </si>
  <si>
    <t>אחוז ממוצע</t>
  </si>
  <si>
    <t xml:space="preserve">סה"כ עלות מעביד </t>
  </si>
  <si>
    <t>רמ"ש שרים ב' - בית שר</t>
  </si>
  <si>
    <t>רמ"ש שרים ג' לשכות</t>
  </si>
  <si>
    <t>רמ"ש שרים ב'- שנה ראשונה</t>
  </si>
  <si>
    <t>רמ"ש שרים ב'- שנה ראשונה - שעות נוספות 125%</t>
  </si>
  <si>
    <t>רמ"ש שרים ב'- שנה ראשונה - שעות נוספות 150%</t>
  </si>
  <si>
    <t>רמ"ש שרים ב'- שנה ראשונה - שבת וחג 150%</t>
  </si>
  <si>
    <t>רמ"ש שרים ב'- שנה ראשונה - שבת וחג - שעות נוספות 175%</t>
  </si>
  <si>
    <t>רמ"ש שרים ב'- שנה ראשונה - שבת וחג - שעות נוספות 200%</t>
  </si>
  <si>
    <t>רמ"ש שרים ב'- שנה שניה</t>
  </si>
  <si>
    <t>רמ"ש שרים ב'- שנה שניה - שעות נוספות 125%</t>
  </si>
  <si>
    <t>רמ"ש שרים ב'- שנה שניה - שעות נוספות 150%</t>
  </si>
  <si>
    <t>רמ"ש שרים ב'- שנה שניה - שבת וחג 150%</t>
  </si>
  <si>
    <t>רמ"ש שרים ב'- שנה שניה - שבת וחג - שעות נוספות 175%</t>
  </si>
  <si>
    <t>רמ"ש שרים ב'- שנה שניה - שבת וחג - שעות נוספות 200%</t>
  </si>
  <si>
    <t>רמ"ש שרים ב'- שנה שלישית</t>
  </si>
  <si>
    <t>רמ"ש שרים ב'- שנה שלישית - שעות נוספות 125%</t>
  </si>
  <si>
    <t>רמ"ש שרים ב'- שנה שלישית - שעות נוספות 150%</t>
  </si>
  <si>
    <t>רמ"ש שרים ב'- שנה שלישית - שבת וחג 150%</t>
  </si>
  <si>
    <t>רמ"ש שרים ב'- שנה שלישית - שבת וחג - שעות נוספות 175%</t>
  </si>
  <si>
    <t>רמ"ש שרים ב'- שנה שלישית - שבת וחג - שעות נוספות 200%</t>
  </si>
  <si>
    <t>רמ"ש שרים ג' לשכות - שנה ראשונה</t>
  </si>
  <si>
    <t>רמ"ש שרים ג' לשכות - שנה ראשונה - שעות נוספות 125%</t>
  </si>
  <si>
    <t>רמ"ש שרים ג' לשכות - שנה ראשונה - שעות נוספות 150%</t>
  </si>
  <si>
    <t>רמ"ש שרים ג' לשכות - שנה ראשונה - שבת וחג 150%</t>
  </si>
  <si>
    <t>רמ"ש שרים ג' לשכות - שנה ראשונה - שבת וחג - שעות נוספות 175%</t>
  </si>
  <si>
    <t>רמ"ש שרים ג' לשכות - שנה ראשונה - שבת וחג - שעות נוספות 200%</t>
  </si>
  <si>
    <t>רמ"ש שרים ג' לשכות - שנה שניה</t>
  </si>
  <si>
    <t>רמ"ש שרים ג' לשכות - שנה שניה - שעות נוספות 125%</t>
  </si>
  <si>
    <t>רמ"ש שרים ג' לשכות - שנה שניה - שעות נוספות 150%</t>
  </si>
  <si>
    <t>רמ"ש שרים ג' לשכות - שנה שניה - שבת וחג 150%</t>
  </si>
  <si>
    <t>רמ"ש שרים ג' לשכות - שנה שניה - שבת וחג - שעות נוספות 175%</t>
  </si>
  <si>
    <t>רמ"ש שרים ג' לשכות - שנה שניה - שבת וחג - שעות נוספות 200%</t>
  </si>
  <si>
    <t>רמ"ש שרים ג' לשכות - שנה שלישית</t>
  </si>
  <si>
    <t>רמ"ש שרים ג' לשכות - שנה שלישית - שעות נוספות 125%</t>
  </si>
  <si>
    <t>רמ"ש שרים ג' לשכות - שנה שלישית - שעות נוספות 150%</t>
  </si>
  <si>
    <t>רמ"ש שרים ג' לשכות - שנה שלישית - שבת וחג 150%</t>
  </si>
  <si>
    <t>רמ"ש שרים ג' לשכות - שנה שלישית - שבת וחג - שעות נוספות 175%</t>
  </si>
  <si>
    <t>רמ"ש שרים ג' לשכות - שנה שלישית - שבת וחג - שעות נוספות 200%</t>
  </si>
  <si>
    <t>רמ"ש  מתקדם א'</t>
  </si>
  <si>
    <t>רמ"ש מתקדם א'- שנה ראשונה</t>
  </si>
  <si>
    <t>רמ"ש מתקדם א'- שנה ראשונה - שעות נוספות 125%</t>
  </si>
  <si>
    <t>רמ"ש מתקדם א'- שנה ראשונה - שעות נוספות 150%</t>
  </si>
  <si>
    <t>רמ"ש מתקדם א'- שנה ראשונה - שבת וחג 150%</t>
  </si>
  <si>
    <t>רמ"ש מתקדם א'- שנה ראשונה - שבת וחג - שעות נוספות 175%</t>
  </si>
  <si>
    <t>רמ"ש מתקדם א'- שנה ראשונה - שבת וחג - שעות נוספות 200%</t>
  </si>
  <si>
    <t>רמ"ש מתקדם א'- שנה שניה</t>
  </si>
  <si>
    <t>רמ"ש מתקדם א'- שנה שניה - שעות נוספות 125%</t>
  </si>
  <si>
    <t>רמ"ש מתקדם א'- שנה שניה - שעות נוספות 150%</t>
  </si>
  <si>
    <t>רמ"ש מתקדם א'- שנה שניה - שבת וחג 150%</t>
  </si>
  <si>
    <t>רמ"ש מתקדם א'- שנה שניה - שבת וחג - שעות נוספות 175%</t>
  </si>
  <si>
    <t>רמ"ש מתקדם א'- שנה שניה - שבת וחג - שעות נוספות 200%</t>
  </si>
  <si>
    <t>רמ"ש מתקדם א'- שנה שלישית</t>
  </si>
  <si>
    <t>רמ"ש מתקדם א'- שנה שלישית - שעות נוספות 125%</t>
  </si>
  <si>
    <t>רמ"ש מתקדם א'- שנה שלישית - שעות נוספות 150%</t>
  </si>
  <si>
    <t>רמ"ש מתקדם א'- שנה שלישית - שבת וחג 150%</t>
  </si>
  <si>
    <t>רמ"ש מתקדם א'- שנה שלישית - שבת וחג - שעות נוספות 175%</t>
  </si>
  <si>
    <t>רמ"ש מתקדם א'- שנה שלישית - שבת וחג - שעות נוספות 200%</t>
  </si>
  <si>
    <t>רמ"ש מתקדם ב' בכיר</t>
  </si>
  <si>
    <t>רמ"ש מתקדם ב'</t>
  </si>
  <si>
    <t>רמ"ש מתקדם ב' בכיר - שנה ראשונה</t>
  </si>
  <si>
    <t>רמ"ש מתקדם ב' בכיר - שנה ראשונה - שעות נוספות 125%</t>
  </si>
  <si>
    <t>רמ"ש מתקדם ב' בכיר - שנה ראשונה - שעות נוספות 150%</t>
  </si>
  <si>
    <t>רמ"ש מתקדם ב' בכיר - שנה ראשונה - שבת וחג 150%</t>
  </si>
  <si>
    <t>רמ"ש מתקדם ב' בכיר - שנה ראשונה - שבת וחג - שעות נוספות 175%</t>
  </si>
  <si>
    <t>רמ"ש מתקדם ב' בכיר - שנה ראשונה - שבת וחג - שעות נוספות 200%</t>
  </si>
  <si>
    <t>רמ"ש מתקדם ב' בכיר - שנה שניה</t>
  </si>
  <si>
    <t>רמ"ש מתקדם ב' בכיר - שנה שניה - שעות נוספות 125%</t>
  </si>
  <si>
    <t>רמ"ש מתקדם ב' בכיר - שנה שניה - שעות נוספות 150%</t>
  </si>
  <si>
    <t>רמ"ש מתקדם ב' בכיר - שנה שניה - שבת וחג 150%</t>
  </si>
  <si>
    <t>רמ"ש מתקדם ב' בכיר - שנה שניה - שבת וחג - שעות נוספות 175%</t>
  </si>
  <si>
    <t>רמ"ש מתקדם ב' בכיר - שנה שניה - שבת וחג - שעות נוספות 200%</t>
  </si>
  <si>
    <t>רמ"ש מתקדם ב' בכיר - שנה שלישית</t>
  </si>
  <si>
    <t>רמ"ש מתקדם ב' בכיר - שנה שלישית - שעות נוספות 125%</t>
  </si>
  <si>
    <t>רמ"ש מתקדם ב' בכיר - שנה שלישית - שעות נוספות 150%</t>
  </si>
  <si>
    <t>רמ"ש מתקדם ב' בכיר - שנה שלישית - שבת וחג 150%</t>
  </si>
  <si>
    <t>רמ"ש מתקדם ב' בכיר - שנה שלישית - שבת וחג - שעות נוספות 175%</t>
  </si>
  <si>
    <t>רמ"ש מתקדם ב' בכיר - שנה שלישית - שבת וחג - שעות נוספות 200%</t>
  </si>
  <si>
    <t>רמ"ש מתקדם ב' - שנה ראשונה</t>
  </si>
  <si>
    <t>רמ"ש מתקדם ב' - שנה ראשונה - שעות נוספות 125%</t>
  </si>
  <si>
    <t>רמ"ש מתקדם ב' - שנה ראשונה - שעות נוספות 150%</t>
  </si>
  <si>
    <t>רמ"ש מתקדם ב'- שנה ראשונה - שבת וחג 150%</t>
  </si>
  <si>
    <t>רמ"ש מתקדם ב' - שנה ראשונה - שבת וחג - שעות נוספות 175%</t>
  </si>
  <si>
    <t>רמ"ש מתקדם ב' - שנה ראשונה - שבת וחג - שעות נוספות 200%</t>
  </si>
  <si>
    <t>רמ"ש מתקדם ב' - שנה שניה</t>
  </si>
  <si>
    <t>רמ"ש מתקדם ב' - שנה שניה - שעות נוספות 125%</t>
  </si>
  <si>
    <t>רמ"ש מתקדם ב' - שנה שניה - שעות נוספות 150%</t>
  </si>
  <si>
    <t>רמ"ש מתקדם ב'  - שנה שניה - שבת וחג 150%</t>
  </si>
  <si>
    <t>רמ"ש מתקדם ב'  - שנה שניה - שבת וחג - שעות נוספות 175%</t>
  </si>
  <si>
    <t>רמ"ש מתקדם ב'- שנה שניה - שבת וחג - שעות נוספות 200%</t>
  </si>
  <si>
    <t>רמ"ש מתקדם ב' - שנה שלישית</t>
  </si>
  <si>
    <t>רמ"ש מתקדם ב' - שנה שלישית - שעות נוספות 125%</t>
  </si>
  <si>
    <t>רמ"ש מתקדם ב' - שנה שלישית - שעות נוספות 150%</t>
  </si>
  <si>
    <t>רמ"ש מתקדם ב'- שנה שלישית - שבת וחג 150%</t>
  </si>
  <si>
    <t>רמ"ש מתקדם ב' - שנה שלישית - שבת וחג - שעות נוספות 175%</t>
  </si>
  <si>
    <t>רמ"ש מתקדם ב' - שנה שלישית - שבת וחג - שעות נוספות 200%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</si>
</sst>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(* #,##0.00_);_(* \(#,##0.00\);_(* &quot;-&quot;??_);_(@_)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1"/>
      <color theme="8" tint="-0.499984740745262"/>
      <name val="Arial"/>
      <family val="2"/>
      <scheme val="minor"/>
    </font>
    <font>
      <sz val="11"/>
      <color rgb="FFFF0000"/>
      <name val="Arial"/>
      <family val="2"/>
      <scheme val="minor"/>
    </font>
    <font>
      <b/>
      <u/>
      <sz val="11"/>
      <color theme="9" tint="-0.249977111117893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4" tint="-0.249977111117893"/>
      <name val="Arial"/>
      <family val="2"/>
      <scheme val="minor"/>
    </font>
    <font>
      <b/>
      <u/>
      <sz val="16"/>
      <color rgb="FF7030A0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0" fontId="4" fillId="2" borderId="1" xfId="1" applyNumberFormat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 wrapText="1"/>
    </xf>
    <xf numFmtId="4" fontId="1" fillId="2" borderId="1" xfId="1" applyNumberForma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0" fontId="5" fillId="0" borderId="0" xfId="1" applyFont="1"/>
    <xf numFmtId="0" fontId="4" fillId="2" borderId="2" xfId="1" applyFont="1" applyFill="1" applyBorder="1" applyAlignment="1">
      <alignment horizontal="center" vertical="center" wrapText="1"/>
    </xf>
    <xf numFmtId="10" fontId="6" fillId="2" borderId="1" xfId="1" applyNumberFormat="1" applyFont="1" applyFill="1" applyBorder="1" applyAlignment="1">
      <alignment horizontal="center" vertical="center" wrapText="1"/>
    </xf>
    <xf numFmtId="0" fontId="1" fillId="0" borderId="1" xfId="1" applyBorder="1"/>
    <xf numFmtId="4" fontId="1" fillId="0" borderId="1" xfId="1" applyNumberFormat="1" applyBorder="1"/>
    <xf numFmtId="10" fontId="1" fillId="0" borderId="1" xfId="1" applyNumberFormat="1" applyBorder="1"/>
    <xf numFmtId="0" fontId="4" fillId="2" borderId="2" xfId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43" fontId="1" fillId="0" borderId="1" xfId="4" applyFont="1" applyBorder="1"/>
    <xf numFmtId="0" fontId="9" fillId="0" borderId="0" xfId="1" applyFont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</cellXfs>
  <cellStyles count="5">
    <cellStyle name="Comma" xfId="4" builtinId="3"/>
    <cellStyle name="Comma 2" xfId="2" xr:uid="{59BD1D20-CF0F-4478-A608-A2CD5D9A2C11}"/>
    <cellStyle name="Normal" xfId="0" builtinId="0"/>
    <cellStyle name="Normal 2" xfId="3" xr:uid="{D04032BE-44AA-4F48-92AD-79A14E13BFD9}"/>
    <cellStyle name="Normal 2 2" xfId="1" xr:uid="{440CA739-920B-47BE-9D9E-AFA5AFEA40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8951A-749E-4FE5-9188-F3D5E04C530D}">
  <sheetPr>
    <pageSetUpPr fitToPage="1"/>
  </sheetPr>
  <dimension ref="C1:I87"/>
  <sheetViews>
    <sheetView rightToLeft="1" zoomScale="84" zoomScaleNormal="84" workbookViewId="0">
      <selection activeCell="F7" sqref="F7"/>
    </sheetView>
  </sheetViews>
  <sheetFormatPr defaultColWidth="9" defaultRowHeight="14.25" x14ac:dyDescent="0.2"/>
  <cols>
    <col min="1" max="2" width="9" style="1"/>
    <col min="3" max="3" width="26.125" style="1" customWidth="1"/>
    <col min="4" max="16384" width="9" style="1"/>
  </cols>
  <sheetData>
    <row r="1" spans="3:9" ht="20.25" x14ac:dyDescent="0.3">
      <c r="C1" s="20" t="s">
        <v>18</v>
      </c>
      <c r="D1" s="20"/>
      <c r="E1" s="20"/>
      <c r="F1" s="20"/>
      <c r="G1" s="20"/>
      <c r="H1" s="20"/>
      <c r="I1" s="20"/>
    </row>
    <row r="3" spans="3:9" ht="120" x14ac:dyDescent="0.2">
      <c r="C3" s="2"/>
      <c r="D3" s="3" t="s">
        <v>20</v>
      </c>
      <c r="E3" s="3" t="s">
        <v>21</v>
      </c>
      <c r="F3" s="3" t="s">
        <v>22</v>
      </c>
      <c r="G3" s="3" t="s">
        <v>23</v>
      </c>
      <c r="H3" s="3" t="s">
        <v>24</v>
      </c>
      <c r="I3" s="3" t="s">
        <v>25</v>
      </c>
    </row>
    <row r="4" spans="3:9" x14ac:dyDescent="0.2">
      <c r="C4" s="18" t="s">
        <v>3</v>
      </c>
      <c r="D4" s="7">
        <v>65</v>
      </c>
      <c r="E4" s="7">
        <v>81.25</v>
      </c>
      <c r="F4" s="7">
        <v>97.5</v>
      </c>
      <c r="G4" s="7">
        <v>97.5</v>
      </c>
      <c r="H4" s="7">
        <v>113.75</v>
      </c>
      <c r="I4" s="7">
        <v>130</v>
      </c>
    </row>
    <row r="5" spans="3:9" ht="26.25" customHeight="1" x14ac:dyDescent="0.2">
      <c r="C5" s="18" t="s">
        <v>17</v>
      </c>
      <c r="D5" s="7">
        <v>87.746819586813189</v>
      </c>
      <c r="E5" s="7">
        <v>99.908249999999995</v>
      </c>
      <c r="F5" s="7">
        <v>119.587</v>
      </c>
      <c r="G5" s="7">
        <v>127.10431958681319</v>
      </c>
      <c r="H5" s="7">
        <v>139.26575</v>
      </c>
      <c r="I5" s="7">
        <v>158.94450000000001</v>
      </c>
    </row>
    <row r="7" spans="3:9" ht="120" x14ac:dyDescent="0.2">
      <c r="C7" s="2"/>
      <c r="D7" s="3" t="s">
        <v>26</v>
      </c>
      <c r="E7" s="3" t="s">
        <v>27</v>
      </c>
      <c r="F7" s="3" t="s">
        <v>28</v>
      </c>
      <c r="G7" s="3" t="s">
        <v>29</v>
      </c>
      <c r="H7" s="3" t="s">
        <v>30</v>
      </c>
      <c r="I7" s="3" t="s">
        <v>31</v>
      </c>
    </row>
    <row r="8" spans="3:9" x14ac:dyDescent="0.2">
      <c r="C8" s="18" t="s">
        <v>3</v>
      </c>
      <c r="D8" s="7">
        <v>67</v>
      </c>
      <c r="E8" s="7">
        <v>83.75</v>
      </c>
      <c r="F8" s="7">
        <v>100.5</v>
      </c>
      <c r="G8" s="7">
        <v>100.5</v>
      </c>
      <c r="H8" s="7">
        <v>117.25</v>
      </c>
      <c r="I8" s="7">
        <v>134</v>
      </c>
    </row>
    <row r="9" spans="3:9" x14ac:dyDescent="0.2">
      <c r="C9" s="18" t="s">
        <v>12</v>
      </c>
      <c r="D9" s="7">
        <v>90.334899826813185</v>
      </c>
      <c r="E9" s="7">
        <v>102.98235</v>
      </c>
      <c r="F9" s="7">
        <v>123.2666</v>
      </c>
      <c r="G9" s="7">
        <v>130.90339982681317</v>
      </c>
      <c r="H9" s="7">
        <v>143.55085</v>
      </c>
      <c r="I9" s="7">
        <v>163.83510000000001</v>
      </c>
    </row>
    <row r="12" spans="3:9" ht="120" x14ac:dyDescent="0.2">
      <c r="C12" s="2"/>
      <c r="D12" s="3" t="s">
        <v>32</v>
      </c>
      <c r="E12" s="3" t="s">
        <v>33</v>
      </c>
      <c r="F12" s="3" t="s">
        <v>34</v>
      </c>
      <c r="G12" s="3" t="s">
        <v>35</v>
      </c>
      <c r="H12" s="3" t="s">
        <v>36</v>
      </c>
      <c r="I12" s="3" t="s">
        <v>37</v>
      </c>
    </row>
    <row r="13" spans="3:9" x14ac:dyDescent="0.2">
      <c r="C13" s="18" t="s">
        <v>3</v>
      </c>
      <c r="D13" s="7">
        <v>68</v>
      </c>
      <c r="E13" s="7">
        <v>85</v>
      </c>
      <c r="F13" s="7">
        <v>102</v>
      </c>
      <c r="G13" s="7">
        <v>102</v>
      </c>
      <c r="H13" s="7">
        <v>119</v>
      </c>
      <c r="I13" s="7">
        <v>136</v>
      </c>
    </row>
    <row r="14" spans="3:9" x14ac:dyDescent="0.2">
      <c r="C14" s="18" t="s">
        <v>12</v>
      </c>
      <c r="D14" s="7">
        <v>91.62893994681319</v>
      </c>
      <c r="E14" s="7">
        <v>104.51939999999999</v>
      </c>
      <c r="F14" s="7">
        <v>125.10639999999999</v>
      </c>
      <c r="G14" s="7">
        <v>132.80293994681318</v>
      </c>
      <c r="H14" s="7">
        <v>145.6934</v>
      </c>
      <c r="I14" s="7">
        <v>166.28039999999999</v>
      </c>
    </row>
    <row r="17" spans="3:9" ht="20.25" x14ac:dyDescent="0.3">
      <c r="C17" s="20" t="s">
        <v>19</v>
      </c>
      <c r="D17" s="20"/>
      <c r="E17" s="20"/>
      <c r="F17" s="20"/>
      <c r="G17" s="20"/>
      <c r="H17" s="20"/>
      <c r="I17" s="20"/>
    </row>
    <row r="19" spans="3:9" ht="135" x14ac:dyDescent="0.2">
      <c r="C19" s="2" t="s">
        <v>0</v>
      </c>
      <c r="D19" s="3" t="s">
        <v>38</v>
      </c>
      <c r="E19" s="3" t="s">
        <v>39</v>
      </c>
      <c r="F19" s="3" t="s">
        <v>40</v>
      </c>
      <c r="G19" s="3" t="s">
        <v>41</v>
      </c>
      <c r="H19" s="3" t="s">
        <v>42</v>
      </c>
      <c r="I19" s="3" t="s">
        <v>43</v>
      </c>
    </row>
    <row r="20" spans="3:9" x14ac:dyDescent="0.2">
      <c r="C20" s="18" t="s">
        <v>3</v>
      </c>
      <c r="D20" s="7">
        <v>62.5</v>
      </c>
      <c r="E20" s="7">
        <v>78.125</v>
      </c>
      <c r="F20" s="7">
        <v>93.75</v>
      </c>
      <c r="G20" s="7">
        <v>93.75</v>
      </c>
      <c r="H20" s="7">
        <v>109.375</v>
      </c>
      <c r="I20" s="7">
        <v>125</v>
      </c>
    </row>
    <row r="21" spans="3:9" x14ac:dyDescent="0.2">
      <c r="C21" s="18" t="s">
        <v>12</v>
      </c>
      <c r="D21" s="7">
        <v>84.511719286813175</v>
      </c>
      <c r="E21" s="7">
        <v>96.065624999999997</v>
      </c>
      <c r="F21" s="7">
        <v>114.9875</v>
      </c>
      <c r="G21" s="7">
        <v>122.35546928681318</v>
      </c>
      <c r="H21" s="7">
        <v>133.90937500000001</v>
      </c>
      <c r="I21" s="7">
        <v>152.83125000000001</v>
      </c>
    </row>
    <row r="23" spans="3:9" ht="135" x14ac:dyDescent="0.2">
      <c r="C23" s="2" t="s">
        <v>0</v>
      </c>
      <c r="D23" s="3" t="s">
        <v>44</v>
      </c>
      <c r="E23" s="3" t="s">
        <v>45</v>
      </c>
      <c r="F23" s="3" t="s">
        <v>46</v>
      </c>
      <c r="G23" s="3" t="s">
        <v>47</v>
      </c>
      <c r="H23" s="3" t="s">
        <v>48</v>
      </c>
      <c r="I23" s="3" t="s">
        <v>49</v>
      </c>
    </row>
    <row r="24" spans="3:9" x14ac:dyDescent="0.2">
      <c r="C24" s="18" t="s">
        <v>3</v>
      </c>
      <c r="D24" s="7">
        <v>64.5</v>
      </c>
      <c r="E24" s="7">
        <v>80.625</v>
      </c>
      <c r="F24" s="7">
        <v>96.75</v>
      </c>
      <c r="G24" s="7">
        <v>96.75</v>
      </c>
      <c r="H24" s="7">
        <v>112.875</v>
      </c>
      <c r="I24" s="7">
        <v>129</v>
      </c>
    </row>
    <row r="25" spans="3:9" x14ac:dyDescent="0.2">
      <c r="C25" s="18" t="s">
        <v>12</v>
      </c>
      <c r="D25" s="7">
        <v>87.099799526813172</v>
      </c>
      <c r="E25" s="7">
        <v>99.139724999999999</v>
      </c>
      <c r="F25" s="7">
        <v>118.66709999999999</v>
      </c>
      <c r="G25" s="7">
        <v>126.15454952681318</v>
      </c>
      <c r="H25" s="7">
        <v>138.19447499999998</v>
      </c>
      <c r="I25" s="7">
        <v>157.72185000000002</v>
      </c>
    </row>
    <row r="28" spans="3:9" ht="135" x14ac:dyDescent="0.2">
      <c r="C28" s="2" t="s">
        <v>0</v>
      </c>
      <c r="D28" s="3" t="s">
        <v>50</v>
      </c>
      <c r="E28" s="3" t="s">
        <v>51</v>
      </c>
      <c r="F28" s="3" t="s">
        <v>52</v>
      </c>
      <c r="G28" s="3" t="s">
        <v>53</v>
      </c>
      <c r="H28" s="3" t="s">
        <v>54</v>
      </c>
      <c r="I28" s="3" t="s">
        <v>55</v>
      </c>
    </row>
    <row r="29" spans="3:9" x14ac:dyDescent="0.2">
      <c r="C29" s="18" t="s">
        <v>3</v>
      </c>
      <c r="D29" s="7">
        <v>65.5</v>
      </c>
      <c r="E29" s="7">
        <v>81.875</v>
      </c>
      <c r="F29" s="7">
        <v>98.25</v>
      </c>
      <c r="G29" s="7">
        <v>98.25</v>
      </c>
      <c r="H29" s="7">
        <v>114.625</v>
      </c>
      <c r="I29" s="7">
        <v>131</v>
      </c>
    </row>
    <row r="30" spans="3:9" x14ac:dyDescent="0.2">
      <c r="C30" s="18" t="s">
        <v>12</v>
      </c>
      <c r="D30" s="7">
        <v>88.393839646813177</v>
      </c>
      <c r="E30" s="7">
        <v>100.67677499999999</v>
      </c>
      <c r="F30" s="7">
        <v>120.5069</v>
      </c>
      <c r="G30" s="7">
        <v>128.05408964681317</v>
      </c>
      <c r="H30" s="7">
        <v>140.33702499999998</v>
      </c>
      <c r="I30" s="7">
        <v>160.16714999999996</v>
      </c>
    </row>
    <row r="32" spans="3:9" ht="20.25" x14ac:dyDescent="0.3">
      <c r="C32" s="20" t="s">
        <v>56</v>
      </c>
      <c r="D32" s="20"/>
      <c r="E32" s="20"/>
      <c r="F32" s="20"/>
      <c r="G32" s="20"/>
      <c r="H32" s="20"/>
      <c r="I32" s="20"/>
    </row>
    <row r="35" spans="3:9" ht="120" x14ac:dyDescent="0.2">
      <c r="C35" s="2"/>
      <c r="D35" s="3" t="s">
        <v>57</v>
      </c>
      <c r="E35" s="3" t="s">
        <v>58</v>
      </c>
      <c r="F35" s="3" t="s">
        <v>59</v>
      </c>
      <c r="G35" s="3" t="s">
        <v>60</v>
      </c>
      <c r="H35" s="3" t="s">
        <v>61</v>
      </c>
      <c r="I35" s="3" t="s">
        <v>62</v>
      </c>
    </row>
    <row r="36" spans="3:9" x14ac:dyDescent="0.2">
      <c r="C36" s="18" t="s">
        <v>3</v>
      </c>
      <c r="D36" s="19">
        <v>64</v>
      </c>
      <c r="E36" s="19">
        <v>80</v>
      </c>
      <c r="F36" s="19">
        <v>96</v>
      </c>
      <c r="G36" s="19">
        <v>96</v>
      </c>
      <c r="H36" s="19">
        <v>112</v>
      </c>
      <c r="I36" s="19">
        <v>128</v>
      </c>
    </row>
    <row r="37" spans="3:9" x14ac:dyDescent="0.2">
      <c r="C37" s="18" t="s">
        <v>12</v>
      </c>
      <c r="D37" s="19">
        <v>86.452779466813169</v>
      </c>
      <c r="E37" s="19">
        <v>98.371200000000002</v>
      </c>
      <c r="F37" s="19">
        <v>117.74719999999999</v>
      </c>
      <c r="G37" s="19">
        <v>125.20477946681318</v>
      </c>
      <c r="H37" s="19">
        <v>137.1232</v>
      </c>
      <c r="I37" s="19">
        <v>156.4992</v>
      </c>
    </row>
    <row r="41" spans="3:9" ht="120" x14ac:dyDescent="0.2">
      <c r="C41" s="2"/>
      <c r="D41" s="3" t="s">
        <v>63</v>
      </c>
      <c r="E41" s="3" t="s">
        <v>64</v>
      </c>
      <c r="F41" s="3" t="s">
        <v>65</v>
      </c>
      <c r="G41" s="3" t="s">
        <v>66</v>
      </c>
      <c r="H41" s="3" t="s">
        <v>67</v>
      </c>
      <c r="I41" s="3" t="s">
        <v>68</v>
      </c>
    </row>
    <row r="42" spans="3:9" x14ac:dyDescent="0.2">
      <c r="C42" s="18" t="s">
        <v>3</v>
      </c>
      <c r="D42" s="19">
        <v>66</v>
      </c>
      <c r="E42" s="19">
        <v>82.5</v>
      </c>
      <c r="F42" s="19">
        <v>99</v>
      </c>
      <c r="G42" s="19">
        <v>99</v>
      </c>
      <c r="H42" s="19">
        <v>115.5</v>
      </c>
      <c r="I42" s="19">
        <v>132</v>
      </c>
    </row>
    <row r="43" spans="3:9" x14ac:dyDescent="0.2">
      <c r="C43" s="18" t="s">
        <v>12</v>
      </c>
      <c r="D43" s="19">
        <v>89.04085970681318</v>
      </c>
      <c r="E43" s="19">
        <v>101.44529999999999</v>
      </c>
      <c r="F43" s="19">
        <v>121.4268</v>
      </c>
      <c r="G43" s="19">
        <v>129.00385970681319</v>
      </c>
      <c r="H43" s="19">
        <v>141.4083</v>
      </c>
      <c r="I43" s="19">
        <v>161.38980000000001</v>
      </c>
    </row>
    <row r="48" spans="3:9" ht="120" x14ac:dyDescent="0.2">
      <c r="C48" s="2"/>
      <c r="D48" s="3" t="s">
        <v>69</v>
      </c>
      <c r="E48" s="3" t="s">
        <v>70</v>
      </c>
      <c r="F48" s="3" t="s">
        <v>71</v>
      </c>
      <c r="G48" s="3" t="s">
        <v>72</v>
      </c>
      <c r="H48" s="3" t="s">
        <v>73</v>
      </c>
      <c r="I48" s="3" t="s">
        <v>74</v>
      </c>
    </row>
    <row r="49" spans="3:9" x14ac:dyDescent="0.2">
      <c r="C49" s="18" t="s">
        <v>3</v>
      </c>
      <c r="D49" s="7">
        <v>67</v>
      </c>
      <c r="E49" s="7">
        <v>83.75</v>
      </c>
      <c r="F49" s="7">
        <v>100.5</v>
      </c>
      <c r="G49" s="7">
        <v>100.5</v>
      </c>
      <c r="H49" s="7">
        <v>117.25</v>
      </c>
      <c r="I49" s="7">
        <v>134</v>
      </c>
    </row>
    <row r="50" spans="3:9" x14ac:dyDescent="0.2">
      <c r="C50" s="18" t="s">
        <v>12</v>
      </c>
      <c r="D50" s="7">
        <v>90.334899826813185</v>
      </c>
      <c r="E50" s="7">
        <v>102.98235</v>
      </c>
      <c r="F50" s="7">
        <v>123.2666</v>
      </c>
      <c r="G50" s="7">
        <v>130.90339982681317</v>
      </c>
      <c r="H50" s="7">
        <v>143.55085</v>
      </c>
      <c r="I50" s="7">
        <v>163.83510000000001</v>
      </c>
    </row>
    <row r="52" spans="3:9" ht="20.25" x14ac:dyDescent="0.3">
      <c r="C52" s="20" t="s">
        <v>75</v>
      </c>
      <c r="D52" s="20"/>
      <c r="E52" s="20"/>
      <c r="F52" s="20"/>
      <c r="G52" s="20"/>
      <c r="H52" s="20"/>
      <c r="I52" s="20"/>
    </row>
    <row r="54" spans="3:9" ht="135" x14ac:dyDescent="0.2">
      <c r="C54" s="2"/>
      <c r="D54" s="3" t="s">
        <v>77</v>
      </c>
      <c r="E54" s="3" t="s">
        <v>78</v>
      </c>
      <c r="F54" s="3" t="s">
        <v>79</v>
      </c>
      <c r="G54" s="3" t="s">
        <v>80</v>
      </c>
      <c r="H54" s="3" t="s">
        <v>81</v>
      </c>
      <c r="I54" s="3" t="s">
        <v>82</v>
      </c>
    </row>
    <row r="55" spans="3:9" x14ac:dyDescent="0.2">
      <c r="C55" s="18" t="s">
        <v>3</v>
      </c>
      <c r="D55" s="7">
        <v>55.5</v>
      </c>
      <c r="E55" s="7">
        <v>69.375</v>
      </c>
      <c r="F55" s="7">
        <v>83.25</v>
      </c>
      <c r="G55" s="7">
        <v>83.25</v>
      </c>
      <c r="H55" s="7">
        <v>97.125</v>
      </c>
      <c r="I55" s="7">
        <v>111</v>
      </c>
    </row>
    <row r="56" spans="3:9" x14ac:dyDescent="0.2">
      <c r="C56" s="18" t="s">
        <v>12</v>
      </c>
      <c r="D56" s="7">
        <v>75.45343844681318</v>
      </c>
      <c r="E56" s="7">
        <v>85.306274999999999</v>
      </c>
      <c r="F56" s="7">
        <v>102.10890000000001</v>
      </c>
      <c r="G56" s="7">
        <v>109.05868844681318</v>
      </c>
      <c r="H56" s="7">
        <v>118.911525</v>
      </c>
      <c r="I56" s="7">
        <v>135.71414999999999</v>
      </c>
    </row>
    <row r="59" spans="3:9" ht="135" x14ac:dyDescent="0.2">
      <c r="C59" s="2"/>
      <c r="D59" s="3" t="s">
        <v>83</v>
      </c>
      <c r="E59" s="3" t="s">
        <v>84</v>
      </c>
      <c r="F59" s="3" t="s">
        <v>85</v>
      </c>
      <c r="G59" s="3" t="s">
        <v>86</v>
      </c>
      <c r="H59" s="3" t="s">
        <v>87</v>
      </c>
      <c r="I59" s="3" t="s">
        <v>88</v>
      </c>
    </row>
    <row r="60" spans="3:9" x14ac:dyDescent="0.2">
      <c r="C60" s="18" t="s">
        <v>3</v>
      </c>
      <c r="D60" s="7">
        <v>57.5</v>
      </c>
      <c r="E60" s="7">
        <v>71.875</v>
      </c>
      <c r="F60" s="7">
        <v>86.25</v>
      </c>
      <c r="G60" s="7">
        <v>86.25</v>
      </c>
      <c r="H60" s="7">
        <v>100.625</v>
      </c>
      <c r="I60" s="7">
        <v>115</v>
      </c>
    </row>
    <row r="61" spans="3:9" x14ac:dyDescent="0.2">
      <c r="C61" s="18" t="s">
        <v>12</v>
      </c>
      <c r="D61" s="7">
        <v>78.041518686813177</v>
      </c>
      <c r="E61" s="7">
        <v>88.380375000000001</v>
      </c>
      <c r="F61" s="7">
        <v>105.7885</v>
      </c>
      <c r="G61" s="7">
        <v>112.85776868681319</v>
      </c>
      <c r="H61" s="7">
        <v>123.196625</v>
      </c>
      <c r="I61" s="7">
        <v>140.60475</v>
      </c>
    </row>
    <row r="64" spans="3:9" ht="135" x14ac:dyDescent="0.2">
      <c r="C64" s="2"/>
      <c r="D64" s="3" t="s">
        <v>89</v>
      </c>
      <c r="E64" s="3" t="s">
        <v>90</v>
      </c>
      <c r="F64" s="3" t="s">
        <v>91</v>
      </c>
      <c r="G64" s="3" t="s">
        <v>92</v>
      </c>
      <c r="H64" s="3" t="s">
        <v>93</v>
      </c>
      <c r="I64" s="3" t="s">
        <v>94</v>
      </c>
    </row>
    <row r="65" spans="3:9" x14ac:dyDescent="0.2">
      <c r="C65" s="18" t="s">
        <v>3</v>
      </c>
      <c r="D65" s="7">
        <v>58.5</v>
      </c>
      <c r="E65" s="7">
        <v>73.125</v>
      </c>
      <c r="F65" s="7">
        <v>87.75</v>
      </c>
      <c r="G65" s="7">
        <v>87.75</v>
      </c>
      <c r="H65" s="7">
        <v>102.375</v>
      </c>
      <c r="I65" s="7">
        <v>117</v>
      </c>
    </row>
    <row r="66" spans="3:9" x14ac:dyDescent="0.2">
      <c r="C66" s="18" t="s">
        <v>12</v>
      </c>
      <c r="D66" s="7">
        <v>79.335558806813196</v>
      </c>
      <c r="E66" s="7">
        <v>89.917425000000009</v>
      </c>
      <c r="F66" s="7">
        <v>107.6283</v>
      </c>
      <c r="G66" s="7">
        <v>114.75730880681319</v>
      </c>
      <c r="H66" s="7">
        <v>125.339175</v>
      </c>
      <c r="I66" s="7">
        <v>143.05005</v>
      </c>
    </row>
    <row r="69" spans="3:9" ht="20.25" x14ac:dyDescent="0.3">
      <c r="C69" s="20" t="s">
        <v>76</v>
      </c>
      <c r="D69" s="20"/>
      <c r="E69" s="20"/>
      <c r="F69" s="20"/>
      <c r="G69" s="20"/>
      <c r="H69" s="20"/>
      <c r="I69" s="20"/>
    </row>
    <row r="71" spans="3:9" ht="120" x14ac:dyDescent="0.2">
      <c r="C71" s="2" t="s">
        <v>0</v>
      </c>
      <c r="D71" s="3" t="s">
        <v>95</v>
      </c>
      <c r="E71" s="3" t="s">
        <v>96</v>
      </c>
      <c r="F71" s="3" t="s">
        <v>97</v>
      </c>
      <c r="G71" s="3" t="s">
        <v>98</v>
      </c>
      <c r="H71" s="3" t="s">
        <v>99</v>
      </c>
      <c r="I71" s="3" t="s">
        <v>100</v>
      </c>
    </row>
    <row r="72" spans="3:9" x14ac:dyDescent="0.2">
      <c r="C72" s="18" t="s">
        <v>3</v>
      </c>
      <c r="D72" s="7">
        <v>54.5</v>
      </c>
      <c r="E72" s="7">
        <v>68.125</v>
      </c>
      <c r="F72" s="7">
        <v>81.75</v>
      </c>
      <c r="G72" s="7">
        <v>81.75</v>
      </c>
      <c r="H72" s="7">
        <v>95.375</v>
      </c>
      <c r="I72" s="7">
        <v>109</v>
      </c>
    </row>
    <row r="73" spans="3:9" x14ac:dyDescent="0.2">
      <c r="C73" s="18" t="s">
        <v>12</v>
      </c>
      <c r="D73" s="7">
        <v>74.159398326813175</v>
      </c>
      <c r="E73" s="7">
        <v>83.769224999999992</v>
      </c>
      <c r="F73" s="7">
        <v>100.26909999999999</v>
      </c>
      <c r="G73" s="7">
        <v>107.15914832681318</v>
      </c>
      <c r="H73" s="7">
        <v>116.76897500000001</v>
      </c>
      <c r="I73" s="7">
        <v>133.26884999999999</v>
      </c>
    </row>
    <row r="80" spans="3:9" ht="120" x14ac:dyDescent="0.2">
      <c r="C80" s="2" t="s">
        <v>0</v>
      </c>
      <c r="D80" s="3" t="s">
        <v>101</v>
      </c>
      <c r="E80" s="3" t="s">
        <v>102</v>
      </c>
      <c r="F80" s="3" t="s">
        <v>103</v>
      </c>
      <c r="G80" s="3" t="s">
        <v>104</v>
      </c>
      <c r="H80" s="3" t="s">
        <v>105</v>
      </c>
      <c r="I80" s="3" t="s">
        <v>106</v>
      </c>
    </row>
    <row r="81" spans="3:9" x14ac:dyDescent="0.2">
      <c r="C81" s="18" t="s">
        <v>3</v>
      </c>
      <c r="D81" s="7">
        <v>56.5</v>
      </c>
      <c r="E81" s="7">
        <v>70.625</v>
      </c>
      <c r="F81" s="7">
        <v>84.75</v>
      </c>
      <c r="G81" s="7">
        <v>84.75</v>
      </c>
      <c r="H81" s="7">
        <v>98.875</v>
      </c>
      <c r="I81" s="7">
        <v>113</v>
      </c>
    </row>
    <row r="82" spans="3:9" x14ac:dyDescent="0.2">
      <c r="C82" s="18" t="s">
        <v>12</v>
      </c>
      <c r="D82" s="7">
        <v>76.747478566813186</v>
      </c>
      <c r="E82" s="7">
        <v>86.843324999999993</v>
      </c>
      <c r="F82" s="7">
        <v>103.9487</v>
      </c>
      <c r="G82" s="7">
        <v>110.95822856681319</v>
      </c>
      <c r="H82" s="7">
        <v>121.054075</v>
      </c>
      <c r="I82" s="7">
        <v>138.15944999999999</v>
      </c>
    </row>
    <row r="85" spans="3:9" ht="120" x14ac:dyDescent="0.2">
      <c r="C85" s="2" t="s">
        <v>0</v>
      </c>
      <c r="D85" s="3" t="s">
        <v>107</v>
      </c>
      <c r="E85" s="3" t="s">
        <v>108</v>
      </c>
      <c r="F85" s="3" t="s">
        <v>109</v>
      </c>
      <c r="G85" s="3" t="s">
        <v>110</v>
      </c>
      <c r="H85" s="3" t="s">
        <v>111</v>
      </c>
      <c r="I85" s="3" t="s">
        <v>112</v>
      </c>
    </row>
    <row r="86" spans="3:9" x14ac:dyDescent="0.2">
      <c r="C86" s="18" t="s">
        <v>3</v>
      </c>
      <c r="D86" s="7">
        <v>57.5</v>
      </c>
      <c r="E86" s="7">
        <v>71.875</v>
      </c>
      <c r="F86" s="7">
        <v>86.25</v>
      </c>
      <c r="G86" s="7">
        <v>86.25</v>
      </c>
      <c r="H86" s="7">
        <v>100.625</v>
      </c>
      <c r="I86" s="7">
        <v>115</v>
      </c>
    </row>
    <row r="87" spans="3:9" x14ac:dyDescent="0.2">
      <c r="C87" s="18" t="s">
        <v>12</v>
      </c>
      <c r="D87" s="7">
        <v>78.041518686813177</v>
      </c>
      <c r="E87" s="7">
        <v>88.380375000000001</v>
      </c>
      <c r="F87" s="7">
        <v>105.7885</v>
      </c>
      <c r="G87" s="7">
        <v>112.85776868681319</v>
      </c>
      <c r="H87" s="7">
        <v>123.196625</v>
      </c>
      <c r="I87" s="7">
        <v>140.60475</v>
      </c>
    </row>
  </sheetData>
  <sheetProtection algorithmName="SHA-512" hashValue="0tlAlCvEhjnQedKC6LbfflDj4tTYjdvueapWlURzrOEOisxCt6dHF3V69ZvG90yia2R6H3kIa6wxD8VobImccA==" saltValue="m1nP/qoWXfT2pQu3nChXhw==" spinCount="100000" sheet="1" objects="1" scenarios="1"/>
  <mergeCells count="5">
    <mergeCell ref="C1:I1"/>
    <mergeCell ref="C52:I52"/>
    <mergeCell ref="C32:I32"/>
    <mergeCell ref="C17:I17"/>
    <mergeCell ref="C69:I69"/>
  </mergeCells>
  <pageMargins left="0.25" right="0.25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8D2-66F1-4FD4-82B2-84E9E0E14008}">
  <sheetPr>
    <pageSetUpPr fitToPage="1"/>
  </sheetPr>
  <dimension ref="C3:AF20"/>
  <sheetViews>
    <sheetView rightToLeft="1" topLeftCell="C1" zoomScale="84" zoomScaleNormal="84" workbookViewId="0">
      <selection activeCell="J6" sqref="J6:J13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20</v>
      </c>
      <c r="F3" s="3" t="s">
        <v>21</v>
      </c>
      <c r="G3" s="3" t="s">
        <v>22</v>
      </c>
      <c r="H3" s="3" t="s">
        <v>23</v>
      </c>
      <c r="I3" s="3" t="s">
        <v>24</v>
      </c>
      <c r="J3" s="3" t="s">
        <v>25</v>
      </c>
      <c r="N3" s="2" t="s">
        <v>0</v>
      </c>
      <c r="O3" s="2" t="s">
        <v>1</v>
      </c>
      <c r="P3" s="3" t="s">
        <v>26</v>
      </c>
      <c r="Q3" s="3" t="s">
        <v>27</v>
      </c>
      <c r="R3" s="3" t="s">
        <v>28</v>
      </c>
      <c r="S3" s="3" t="s">
        <v>29</v>
      </c>
      <c r="T3" s="3" t="s">
        <v>30</v>
      </c>
      <c r="U3" s="3" t="s">
        <v>31</v>
      </c>
      <c r="Y3" s="2" t="s">
        <v>0</v>
      </c>
      <c r="Z3" s="2" t="s">
        <v>1</v>
      </c>
      <c r="AA3" s="3" t="s">
        <v>32</v>
      </c>
      <c r="AB3" s="3" t="s">
        <v>33</v>
      </c>
      <c r="AC3" s="3" t="s">
        <v>34</v>
      </c>
      <c r="AD3" s="3" t="s">
        <v>35</v>
      </c>
      <c r="AE3" s="3" t="s">
        <v>36</v>
      </c>
      <c r="AF3" s="3" t="s">
        <v>37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f>60+5</f>
        <v>65</v>
      </c>
      <c r="F6" s="7">
        <f>E6*1.25</f>
        <v>81.25</v>
      </c>
      <c r="G6" s="7">
        <f>E6*1.5</f>
        <v>97.5</v>
      </c>
      <c r="H6" s="7">
        <f>E6*1.5</f>
        <v>97.5</v>
      </c>
      <c r="I6" s="7">
        <f>E6*1.75</f>
        <v>113.75</v>
      </c>
      <c r="J6" s="7">
        <f>E6*2</f>
        <v>130</v>
      </c>
      <c r="N6" s="4" t="s">
        <v>3</v>
      </c>
      <c r="O6" s="5"/>
      <c r="P6" s="7">
        <f>62+5</f>
        <v>67</v>
      </c>
      <c r="Q6" s="7">
        <f>P6*1.25</f>
        <v>83.75</v>
      </c>
      <c r="R6" s="7">
        <f>P6*1.5</f>
        <v>100.5</v>
      </c>
      <c r="S6" s="7">
        <f>P6*1.5</f>
        <v>100.5</v>
      </c>
      <c r="T6" s="7">
        <f>P6*1.75</f>
        <v>117.25</v>
      </c>
      <c r="U6" s="7">
        <f>P6*2</f>
        <v>134</v>
      </c>
      <c r="Y6" s="4" t="s">
        <v>3</v>
      </c>
      <c r="Z6" s="5"/>
      <c r="AA6" s="7">
        <f>63+5</f>
        <v>68</v>
      </c>
      <c r="AB6" s="7">
        <f>AA6*1.25</f>
        <v>85</v>
      </c>
      <c r="AC6" s="7">
        <f>AA6*1.5</f>
        <v>102</v>
      </c>
      <c r="AD6" s="7">
        <f>AA6*1.5</f>
        <v>102</v>
      </c>
      <c r="AE6" s="7">
        <f>AA6*1.75</f>
        <v>119</v>
      </c>
      <c r="AF6" s="7">
        <f>AA6*2</f>
        <v>136</v>
      </c>
    </row>
    <row r="7" spans="3:32" ht="15" x14ac:dyDescent="0.2">
      <c r="C7" s="4" t="s">
        <v>4</v>
      </c>
      <c r="D7" s="5">
        <v>4.8399999999999999E-2</v>
      </c>
      <c r="E7" s="7">
        <f>$D$7*E6</f>
        <v>3.1459999999999999</v>
      </c>
      <c r="F7" s="7"/>
      <c r="G7" s="7"/>
      <c r="H7" s="7">
        <f>$D$7*E6</f>
        <v>3.1459999999999999</v>
      </c>
      <c r="I7" s="7"/>
      <c r="J7" s="7"/>
      <c r="N7" s="4" t="s">
        <v>4</v>
      </c>
      <c r="O7" s="5">
        <v>4.8399999999999999E-2</v>
      </c>
      <c r="P7" s="7">
        <f>$D$7*P6</f>
        <v>3.2427999999999999</v>
      </c>
      <c r="Q7" s="7"/>
      <c r="R7" s="7"/>
      <c r="S7" s="7">
        <f>$D$7*P6</f>
        <v>3.2427999999999999</v>
      </c>
      <c r="T7" s="7"/>
      <c r="U7" s="7"/>
      <c r="Y7" s="4" t="s">
        <v>4</v>
      </c>
      <c r="Z7" s="5">
        <v>4.8399999999999999E-2</v>
      </c>
      <c r="AA7" s="7">
        <f>$D$7*AA6</f>
        <v>3.2911999999999999</v>
      </c>
      <c r="AB7" s="7"/>
      <c r="AC7" s="7"/>
      <c r="AD7" s="7">
        <f>$D$7*AA6</f>
        <v>3.2911999999999999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5.2376999999999994</v>
      </c>
      <c r="F10" s="7">
        <f>(F6+F7+F8+F9)*$D$10</f>
        <v>6.09375</v>
      </c>
      <c r="G10" s="7">
        <f t="shared" ref="G10:J10" si="0">(G6+G7+G8+G9)*$D$10</f>
        <v>7.3125</v>
      </c>
      <c r="H10" s="7">
        <f t="shared" si="0"/>
        <v>7.6751999999999994</v>
      </c>
      <c r="I10" s="7">
        <f t="shared" si="0"/>
        <v>8.53125</v>
      </c>
      <c r="J10" s="7">
        <f t="shared" si="0"/>
        <v>9.75</v>
      </c>
      <c r="N10" s="16" t="s">
        <v>7</v>
      </c>
      <c r="O10" s="5">
        <v>7.4999999999999997E-2</v>
      </c>
      <c r="P10" s="7">
        <f>(P6+P7+P8+P9)*$D$10</f>
        <v>5.3949600000000002</v>
      </c>
      <c r="Q10" s="7">
        <f>(Q6+Q7+Q8+Q9)*$D$10</f>
        <v>6.28125</v>
      </c>
      <c r="R10" s="7">
        <f t="shared" ref="R10:U10" si="1">(R6+R7+R8+R9)*$D$10</f>
        <v>7.5374999999999996</v>
      </c>
      <c r="S10" s="7">
        <f t="shared" si="1"/>
        <v>7.9074599999999995</v>
      </c>
      <c r="T10" s="7">
        <f t="shared" si="1"/>
        <v>8.7937499999999993</v>
      </c>
      <c r="U10" s="7">
        <f t="shared" si="1"/>
        <v>10.049999999999999</v>
      </c>
      <c r="Y10" s="16" t="s">
        <v>7</v>
      </c>
      <c r="Z10" s="5">
        <v>7.4999999999999997E-2</v>
      </c>
      <c r="AA10" s="7">
        <f>(AA6+AA7+AA8+AA9)*$D$10</f>
        <v>5.4735899999999997</v>
      </c>
      <c r="AB10" s="7">
        <f>(AB6+AB7+AB8+AB9)*$D$10</f>
        <v>6.375</v>
      </c>
      <c r="AC10" s="7">
        <f t="shared" ref="AC10:AF10" si="2">(AC6+AC7+AC8+AC9)*$D$10</f>
        <v>7.6499999999999995</v>
      </c>
      <c r="AD10" s="7">
        <f t="shared" si="2"/>
        <v>8.0235900000000004</v>
      </c>
      <c r="AE10" s="7">
        <f t="shared" si="2"/>
        <v>8.9249999999999989</v>
      </c>
      <c r="AF10" s="7">
        <f t="shared" si="2"/>
        <v>10.199999999999999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5.8173387999999999</v>
      </c>
      <c r="F11" s="7">
        <f>(E6+F7+F8+F9)*$D$11+0.06*0.25*E6</f>
        <v>6.3895</v>
      </c>
      <c r="G11" s="7">
        <f>(E6+G7+G8+G9)*$D$11+0.06*0.5*E6</f>
        <v>7.3645000000000005</v>
      </c>
      <c r="H11" s="7">
        <f>(E6+H7+H8+H9)*$D$11+E6*0.06*0.5</f>
        <v>7.7673388000000001</v>
      </c>
      <c r="I11" s="7">
        <f>(E6+I7+I8+I9)*$D$11+E6*0.06*0.75</f>
        <v>8.339500000000001</v>
      </c>
      <c r="J11" s="7">
        <f>(E6+J7+J8+J9)*$D$11+E6*0.06</f>
        <v>9.3145000000000007</v>
      </c>
      <c r="N11" s="16" t="s">
        <v>8</v>
      </c>
      <c r="O11" s="5">
        <v>8.3299999999999999E-2</v>
      </c>
      <c r="P11" s="7">
        <f>(P6+P7+P8+P9)*$D$11</f>
        <v>5.9920022399999997</v>
      </c>
      <c r="Q11" s="7">
        <f>(P6+Q7+Q8+Q9)*$D$11+0.06*0.25*P6</f>
        <v>6.5861000000000001</v>
      </c>
      <c r="R11" s="7">
        <f>(P6+R7+R8+R9)*$D$11+0.06*0.5*P6</f>
        <v>7.5911</v>
      </c>
      <c r="S11" s="7">
        <f>(P6+S7+S8+S9)*$D$11+P6*0.06*0.5</f>
        <v>8.0020022399999995</v>
      </c>
      <c r="T11" s="7">
        <f>(P6+T7+T8+T9)*$D$11+P6*0.06*0.75</f>
        <v>8.5960999999999999</v>
      </c>
      <c r="U11" s="7">
        <f>(P6+U7+U8+U9)*$D$11+P6*0.06</f>
        <v>9.6010999999999989</v>
      </c>
      <c r="Y11" s="16" t="s">
        <v>8</v>
      </c>
      <c r="Z11" s="5">
        <v>8.3299999999999999E-2</v>
      </c>
      <c r="AA11" s="7">
        <f>(AA6+AA7+AA8+AA9)*$D$11</f>
        <v>6.0793339599999996</v>
      </c>
      <c r="AB11" s="7">
        <f>(AA6+AB7+AB8+AB9)*$D$11+0.06*0.25*AA6</f>
        <v>6.6844000000000001</v>
      </c>
      <c r="AC11" s="7">
        <f>(AA6+AC7+AC8+AC9)*$D$11+0.06*0.5*AA6</f>
        <v>7.7043999999999997</v>
      </c>
      <c r="AD11" s="7">
        <f>(AA6+AD7+AD8+AD9)*$D$11+AA6*0.06*0.5</f>
        <v>8.1193339599999987</v>
      </c>
      <c r="AE11" s="7">
        <f>(AA6+AE7+AE8+AE9)*$D$11+AA6*0.06*0.75</f>
        <v>8.7243999999999993</v>
      </c>
      <c r="AF11" s="7">
        <f>(AA6+AF7+AF8+AF9)*$D$11+AA6*0.06</f>
        <v>9.7443999999999988</v>
      </c>
    </row>
    <row r="12" spans="3:32" ht="30" x14ac:dyDescent="0.2">
      <c r="C12" s="16" t="s">
        <v>9</v>
      </c>
      <c r="D12" s="5">
        <v>7.4999999999999997E-2</v>
      </c>
      <c r="E12" s="7">
        <f>34.32*0.075*(1+0.0484)+1.69*0.075</f>
        <v>2.8253315999999997</v>
      </c>
      <c r="F12" s="7"/>
      <c r="G12" s="7"/>
      <c r="H12" s="7">
        <f>34.32*0.075*(1+0.0484)+1.69*0.075</f>
        <v>2.8253315999999997</v>
      </c>
      <c r="I12" s="7"/>
      <c r="J12" s="7"/>
      <c r="N12" s="16" t="s">
        <v>9</v>
      </c>
      <c r="O12" s="5">
        <v>7.4999999999999997E-2</v>
      </c>
      <c r="P12" s="7">
        <f>34.32*0.075*(1+0.0484)+1.69*0.075</f>
        <v>2.8253315999999997</v>
      </c>
      <c r="Q12" s="7"/>
      <c r="R12" s="7"/>
      <c r="S12" s="7">
        <f>34.32*0.075*(1+0.0484)+1.69*0.075</f>
        <v>2.8253315999999997</v>
      </c>
      <c r="T12" s="7"/>
      <c r="U12" s="7"/>
      <c r="Y12" s="16" t="s">
        <v>9</v>
      </c>
      <c r="Z12" s="5">
        <v>7.4999999999999997E-2</v>
      </c>
      <c r="AA12" s="7">
        <f>34.32*0.075*(1+0.0484)+1.69*0.075</f>
        <v>2.8253315999999997</v>
      </c>
      <c r="AB12" s="7"/>
      <c r="AC12" s="7"/>
      <c r="AD12" s="7">
        <f>34.32*0.075*(1+0.0484)+1.69*0.075</f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4.0304491868131871</v>
      </c>
      <c r="F13" s="7">
        <f t="shared" si="3"/>
        <v>6.1749999999999998</v>
      </c>
      <c r="G13" s="7">
        <f t="shared" si="3"/>
        <v>7.41</v>
      </c>
      <c r="H13" s="7">
        <f t="shared" si="3"/>
        <v>6.500449186813186</v>
      </c>
      <c r="I13" s="7">
        <f t="shared" si="3"/>
        <v>8.6449999999999996</v>
      </c>
      <c r="J13" s="7">
        <f t="shared" si="3"/>
        <v>9.879999999999999</v>
      </c>
      <c r="N13" s="16" t="s">
        <v>10</v>
      </c>
      <c r="O13" s="5" t="s">
        <v>11</v>
      </c>
      <c r="P13" s="7">
        <f t="shared" ref="P13:U13" si="4">(P6+P7+P8+P9)*P20</f>
        <v>4.1898059868131865</v>
      </c>
      <c r="Q13" s="7">
        <f t="shared" si="4"/>
        <v>6.3650000000000002</v>
      </c>
      <c r="R13" s="7">
        <f t="shared" si="4"/>
        <v>7.6379999999999999</v>
      </c>
      <c r="S13" s="7">
        <f t="shared" si="4"/>
        <v>6.7358059868131859</v>
      </c>
      <c r="T13" s="7">
        <f t="shared" si="4"/>
        <v>8.9109999999999996</v>
      </c>
      <c r="U13" s="7">
        <f t="shared" si="4"/>
        <v>10.183999999999999</v>
      </c>
      <c r="Y13" s="16" t="s">
        <v>10</v>
      </c>
      <c r="Z13" s="5" t="s">
        <v>11</v>
      </c>
      <c r="AA13" s="7">
        <f t="shared" ref="AA13:AF13" si="5">(AA6+AA7+AA8+AA9)*AA20</f>
        <v>4.2694843868131862</v>
      </c>
      <c r="AB13" s="7">
        <f t="shared" si="5"/>
        <v>6.46</v>
      </c>
      <c r="AC13" s="7">
        <f t="shared" si="5"/>
        <v>7.7519999999999998</v>
      </c>
      <c r="AD13" s="7">
        <f t="shared" si="5"/>
        <v>6.8534843868131867</v>
      </c>
      <c r="AE13" s="7">
        <f t="shared" si="5"/>
        <v>9.0440000000000005</v>
      </c>
      <c r="AF13" s="7">
        <f t="shared" si="5"/>
        <v>10.336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87.746819586813189</v>
      </c>
      <c r="F14" s="17">
        <f t="shared" si="6"/>
        <v>99.908249999999995</v>
      </c>
      <c r="G14" s="17">
        <f t="shared" si="6"/>
        <v>119.587</v>
      </c>
      <c r="H14" s="17">
        <f t="shared" si="6"/>
        <v>127.10431958681319</v>
      </c>
      <c r="I14" s="17">
        <f t="shared" si="6"/>
        <v>139.26575</v>
      </c>
      <c r="J14" s="17">
        <f t="shared" si="6"/>
        <v>158.94450000000001</v>
      </c>
      <c r="N14" s="16" t="s">
        <v>12</v>
      </c>
      <c r="O14" s="12"/>
      <c r="P14" s="17">
        <f t="shared" ref="P14:U14" si="7">SUM(P6:P13)</f>
        <v>90.334899826813185</v>
      </c>
      <c r="Q14" s="17">
        <f t="shared" si="7"/>
        <v>102.98235</v>
      </c>
      <c r="R14" s="17">
        <f t="shared" si="7"/>
        <v>123.2666</v>
      </c>
      <c r="S14" s="17">
        <f t="shared" si="7"/>
        <v>130.90339982681317</v>
      </c>
      <c r="T14" s="17">
        <f t="shared" si="7"/>
        <v>143.55085</v>
      </c>
      <c r="U14" s="17">
        <f t="shared" si="7"/>
        <v>163.83510000000001</v>
      </c>
      <c r="Y14" s="16" t="s">
        <v>12</v>
      </c>
      <c r="Z14" s="12"/>
      <c r="AA14" s="17">
        <f t="shared" ref="AA14:AF14" si="8">SUM(AA6:AA13)</f>
        <v>91.62893994681319</v>
      </c>
      <c r="AB14" s="17">
        <f t="shared" si="8"/>
        <v>104.51939999999999</v>
      </c>
      <c r="AC14" s="17">
        <f t="shared" si="8"/>
        <v>125.10639999999999</v>
      </c>
      <c r="AD14" s="17">
        <f t="shared" si="8"/>
        <v>132.80293994681318</v>
      </c>
      <c r="AE14" s="17">
        <f t="shared" si="8"/>
        <v>145.6934</v>
      </c>
      <c r="AF14" s="17">
        <f t="shared" si="8"/>
        <v>166.28039999999999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12710.152</v>
      </c>
      <c r="F16" s="14">
        <f t="shared" si="9"/>
        <v>14787.5</v>
      </c>
      <c r="G16" s="14">
        <f t="shared" si="9"/>
        <v>17745</v>
      </c>
      <c r="H16" s="14">
        <f t="shared" si="9"/>
        <v>18625.151999999998</v>
      </c>
      <c r="I16" s="14">
        <f t="shared" si="9"/>
        <v>20702.5</v>
      </c>
      <c r="J16" s="14">
        <f t="shared" si="9"/>
        <v>23660</v>
      </c>
      <c r="O16" s="4" t="s">
        <v>14</v>
      </c>
      <c r="P16" s="14">
        <f t="shared" ref="P16:U16" si="10">SUM(P6:P9)*182</f>
        <v>13091.7696</v>
      </c>
      <c r="Q16" s="14">
        <f t="shared" si="10"/>
        <v>15242.5</v>
      </c>
      <c r="R16" s="14">
        <f t="shared" si="10"/>
        <v>18291</v>
      </c>
      <c r="S16" s="14">
        <f t="shared" si="10"/>
        <v>19188.7696</v>
      </c>
      <c r="T16" s="14">
        <f t="shared" si="10"/>
        <v>21339.5</v>
      </c>
      <c r="U16" s="14">
        <f t="shared" si="10"/>
        <v>24388</v>
      </c>
      <c r="Z16" s="4" t="s">
        <v>14</v>
      </c>
      <c r="AA16" s="14">
        <f t="shared" ref="AA16:AF16" si="11">SUM(AA6:AA9)*182</f>
        <v>13282.5784</v>
      </c>
      <c r="AB16" s="14">
        <f t="shared" si="11"/>
        <v>15470</v>
      </c>
      <c r="AC16" s="14">
        <f t="shared" si="11"/>
        <v>18564</v>
      </c>
      <c r="AD16" s="14">
        <f t="shared" si="11"/>
        <v>19470.578399999999</v>
      </c>
      <c r="AE16" s="14">
        <f t="shared" si="11"/>
        <v>21658</v>
      </c>
      <c r="AF16" s="14">
        <f t="shared" si="11"/>
        <v>24752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733.54175200000009</v>
      </c>
      <c r="F18" s="14"/>
      <c r="G18" s="14"/>
      <c r="H18" s="14">
        <f>IF(H16&lt;7522,H16*4.51%,(7522*4.51%+(H16-7522)*7.6%))</f>
        <v>1183.0817519999998</v>
      </c>
      <c r="I18" s="14"/>
      <c r="J18" s="14"/>
      <c r="O18" s="4" t="s">
        <v>15</v>
      </c>
      <c r="P18" s="14">
        <f>IF(P16&lt;7522,P16*4.51%,(7522*4.51%+(P16-7522)*7.6%))</f>
        <v>762.54468959999997</v>
      </c>
      <c r="Q18" s="14"/>
      <c r="R18" s="14"/>
      <c r="S18" s="14">
        <f>IF(S16&lt;7522,S16*4.51%,(7522*4.51%+(S16-7522)*7.6%))</f>
        <v>1225.9166895999999</v>
      </c>
      <c r="T18" s="14"/>
      <c r="U18" s="14"/>
      <c r="Z18" s="4" t="s">
        <v>15</v>
      </c>
      <c r="AA18" s="14">
        <f>IF(AA16&lt;7522,AA16*4.51%,(7522*4.51%+(AA16-7522)*7.6%))</f>
        <v>777.04615839999997</v>
      </c>
      <c r="AB18" s="14"/>
      <c r="AC18" s="14"/>
      <c r="AD18" s="14">
        <f>IF(AD16&lt;7522,AD16*4.51%,(7522*4.51%+(AD16-7522)*7.6%))</f>
        <v>1247.3341584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5.7713058978366275E-2</v>
      </c>
      <c r="F20" s="15">
        <v>7.5999999999999998E-2</v>
      </c>
      <c r="G20" s="15">
        <v>7.5999999999999998E-2</v>
      </c>
      <c r="H20" s="15">
        <f t="shared" ref="H20" si="13">H18/H16</f>
        <v>6.3520649495907466E-2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5.824611285551496E-2</v>
      </c>
      <c r="Q20" s="15">
        <v>7.5999999999999998E-2</v>
      </c>
      <c r="R20" s="15">
        <v>7.5999999999999998E-2</v>
      </c>
      <c r="S20" s="15">
        <f t="shared" ref="S20" si="15">S18/S16</f>
        <v>6.3887196269217794E-2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5.8501153541092588E-2</v>
      </c>
      <c r="AB20" s="15">
        <v>7.5999999999999998E-2</v>
      </c>
      <c r="AC20" s="15">
        <v>7.5999999999999998E-2</v>
      </c>
      <c r="AD20" s="15">
        <f t="shared" ref="AD20" si="17">AD18/AD16</f>
        <v>6.4062511794718946E-2</v>
      </c>
      <c r="AE20" s="15">
        <v>7.5999999999999998E-2</v>
      </c>
      <c r="AF20" s="15">
        <v>7.5999999999999998E-2</v>
      </c>
    </row>
  </sheetData>
  <sheetProtection algorithmName="SHA-512" hashValue="QDE713J11eQVtvonKC3g99yT6+4OgNz40NnAHfXs4uvDps795+08LPJA4bBwlN4njVcsxIJ6kb3QdoqJQKMMXA==" saltValue="UZ5n31ZC8wN+FFcNQE0YgQ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0766B-1E3A-4FA1-ACEC-A6BCF5029922}">
  <sheetPr>
    <pageSetUpPr fitToPage="1"/>
  </sheetPr>
  <dimension ref="C3:AF20"/>
  <sheetViews>
    <sheetView rightToLeft="1" topLeftCell="C1" zoomScale="84" zoomScaleNormal="84" workbookViewId="0">
      <selection activeCell="P6" sqref="P6:P9 D11"/>
    </sheetView>
  </sheetViews>
  <sheetFormatPr defaultColWidth="9" defaultRowHeight="14.25" x14ac:dyDescent="0.2"/>
  <cols>
    <col min="1" max="16384" width="9" style="1"/>
  </cols>
  <sheetData>
    <row r="3" spans="3:32" ht="135" x14ac:dyDescent="0.2">
      <c r="C3" s="2" t="s">
        <v>0</v>
      </c>
      <c r="D3" s="2" t="s">
        <v>1</v>
      </c>
      <c r="E3" s="3" t="s">
        <v>38</v>
      </c>
      <c r="F3" s="3" t="s">
        <v>39</v>
      </c>
      <c r="G3" s="3" t="s">
        <v>40</v>
      </c>
      <c r="H3" s="3" t="s">
        <v>41</v>
      </c>
      <c r="I3" s="3" t="s">
        <v>42</v>
      </c>
      <c r="J3" s="3" t="s">
        <v>43</v>
      </c>
      <c r="N3" s="2" t="s">
        <v>0</v>
      </c>
      <c r="O3" s="2" t="s">
        <v>1</v>
      </c>
      <c r="P3" s="3" t="s">
        <v>44</v>
      </c>
      <c r="Q3" s="3" t="s">
        <v>45</v>
      </c>
      <c r="R3" s="3" t="s">
        <v>46</v>
      </c>
      <c r="S3" s="3" t="s">
        <v>47</v>
      </c>
      <c r="T3" s="3" t="s">
        <v>48</v>
      </c>
      <c r="U3" s="3" t="s">
        <v>49</v>
      </c>
      <c r="Y3" s="2" t="s">
        <v>0</v>
      </c>
      <c r="Z3" s="2" t="s">
        <v>1</v>
      </c>
      <c r="AA3" s="3" t="s">
        <v>50</v>
      </c>
      <c r="AB3" s="3" t="s">
        <v>51</v>
      </c>
      <c r="AC3" s="3" t="s">
        <v>52</v>
      </c>
      <c r="AD3" s="3" t="s">
        <v>53</v>
      </c>
      <c r="AE3" s="3" t="s">
        <v>54</v>
      </c>
      <c r="AF3" s="3" t="s">
        <v>55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f>57.5+5</f>
        <v>62.5</v>
      </c>
      <c r="F6" s="7">
        <f>E6*1.25</f>
        <v>78.125</v>
      </c>
      <c r="G6" s="7">
        <f>E6*1.5</f>
        <v>93.75</v>
      </c>
      <c r="H6" s="7">
        <f>E6*1.5</f>
        <v>93.75</v>
      </c>
      <c r="I6" s="7">
        <f>E6*1.75</f>
        <v>109.375</v>
      </c>
      <c r="J6" s="7">
        <f>E6*2</f>
        <v>125</v>
      </c>
      <c r="N6" s="4" t="s">
        <v>3</v>
      </c>
      <c r="O6" s="5"/>
      <c r="P6" s="7">
        <f>59.5+5</f>
        <v>64.5</v>
      </c>
      <c r="Q6" s="7">
        <f>P6*1.25</f>
        <v>80.625</v>
      </c>
      <c r="R6" s="7">
        <f>P6*1.5</f>
        <v>96.75</v>
      </c>
      <c r="S6" s="7">
        <f>P6*1.5</f>
        <v>96.75</v>
      </c>
      <c r="T6" s="7">
        <f>P6*1.75</f>
        <v>112.875</v>
      </c>
      <c r="U6" s="7">
        <f>P6*2</f>
        <v>129</v>
      </c>
      <c r="Y6" s="4" t="s">
        <v>3</v>
      </c>
      <c r="Z6" s="5"/>
      <c r="AA6" s="7">
        <f>60.5+5</f>
        <v>65.5</v>
      </c>
      <c r="AB6" s="7">
        <f>AA6*1.25</f>
        <v>81.875</v>
      </c>
      <c r="AC6" s="7">
        <f>AA6*1.5</f>
        <v>98.25</v>
      </c>
      <c r="AD6" s="7">
        <f>AA6*1.5</f>
        <v>98.25</v>
      </c>
      <c r="AE6" s="7">
        <f>AA6*1.75</f>
        <v>114.625</v>
      </c>
      <c r="AF6" s="7">
        <f>AA6*2</f>
        <v>131</v>
      </c>
    </row>
    <row r="7" spans="3:32" ht="15" x14ac:dyDescent="0.2">
      <c r="C7" s="4" t="s">
        <v>4</v>
      </c>
      <c r="D7" s="5">
        <v>4.8399999999999999E-2</v>
      </c>
      <c r="E7" s="7">
        <f>$D$7*E6</f>
        <v>3.0249999999999999</v>
      </c>
      <c r="F7" s="7"/>
      <c r="G7" s="7"/>
      <c r="H7" s="7">
        <f>$D$7*E6</f>
        <v>3.0249999999999999</v>
      </c>
      <c r="I7" s="7"/>
      <c r="J7" s="7"/>
      <c r="N7" s="4" t="s">
        <v>4</v>
      </c>
      <c r="O7" s="5">
        <v>4.8399999999999999E-2</v>
      </c>
      <c r="P7" s="7">
        <f>$D$7*P6</f>
        <v>3.1217999999999999</v>
      </c>
      <c r="Q7" s="7"/>
      <c r="R7" s="7"/>
      <c r="S7" s="7">
        <f>$D$7*P6</f>
        <v>3.1217999999999999</v>
      </c>
      <c r="T7" s="7"/>
      <c r="U7" s="7"/>
      <c r="Y7" s="4" t="s">
        <v>4</v>
      </c>
      <c r="Z7" s="5">
        <v>4.8399999999999999E-2</v>
      </c>
      <c r="AA7" s="7">
        <f>$D$7*AA6</f>
        <v>3.1701999999999999</v>
      </c>
      <c r="AB7" s="7"/>
      <c r="AC7" s="7"/>
      <c r="AD7" s="7">
        <f>$D$7*AA6</f>
        <v>3.1701999999999999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5.0411250000000001</v>
      </c>
      <c r="F10" s="7">
        <f>(F6+F7+F8+F9)*$D$10</f>
        <v>5.859375</v>
      </c>
      <c r="G10" s="7">
        <f t="shared" ref="G10:J10" si="0">(G6+G7+G8+G9)*$D$10</f>
        <v>7.03125</v>
      </c>
      <c r="H10" s="7">
        <f t="shared" si="0"/>
        <v>7.3848750000000001</v>
      </c>
      <c r="I10" s="7">
        <f t="shared" si="0"/>
        <v>8.203125</v>
      </c>
      <c r="J10" s="7">
        <f t="shared" si="0"/>
        <v>9.375</v>
      </c>
      <c r="N10" s="16" t="s">
        <v>7</v>
      </c>
      <c r="O10" s="5">
        <v>7.4999999999999997E-2</v>
      </c>
      <c r="P10" s="7">
        <f>(P6+P7+P8+P9)*$D$10</f>
        <v>5.1983849999999991</v>
      </c>
      <c r="Q10" s="7">
        <f>(Q6+Q7+Q8+Q9)*$D$10</f>
        <v>6.046875</v>
      </c>
      <c r="R10" s="7">
        <f t="shared" ref="R10:U10" si="1">(R6+R7+R8+R9)*$D$10</f>
        <v>7.2562499999999996</v>
      </c>
      <c r="S10" s="7">
        <f t="shared" si="1"/>
        <v>7.6171349999999993</v>
      </c>
      <c r="T10" s="7">
        <f t="shared" si="1"/>
        <v>8.4656249999999993</v>
      </c>
      <c r="U10" s="7">
        <f t="shared" si="1"/>
        <v>9.6749999999999989</v>
      </c>
      <c r="Y10" s="16" t="s">
        <v>7</v>
      </c>
      <c r="Z10" s="5">
        <v>7.4999999999999997E-2</v>
      </c>
      <c r="AA10" s="7">
        <f>(AA6+AA7+AA8+AA9)*$D$10</f>
        <v>5.2770149999999996</v>
      </c>
      <c r="AB10" s="7">
        <f>(AB6+AB7+AB8+AB9)*$D$10</f>
        <v>6.140625</v>
      </c>
      <c r="AC10" s="7">
        <f t="shared" ref="AC10:AF10" si="2">(AC6+AC7+AC8+AC9)*$D$10</f>
        <v>7.3687499999999995</v>
      </c>
      <c r="AD10" s="7">
        <f t="shared" si="2"/>
        <v>7.7332649999999994</v>
      </c>
      <c r="AE10" s="7">
        <f t="shared" si="2"/>
        <v>8.5968749999999989</v>
      </c>
      <c r="AF10" s="7">
        <f t="shared" si="2"/>
        <v>9.8249999999999993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5.5990095000000002</v>
      </c>
      <c r="F11" s="7">
        <f>(E6+F7+F8+F9)*$D$11+0.06*0.25*E6</f>
        <v>6.1437499999999998</v>
      </c>
      <c r="G11" s="7">
        <f>(E6+G7+G8+G9)*$D$11+0.06*0.5*E6</f>
        <v>7.0812499999999998</v>
      </c>
      <c r="H11" s="7">
        <f>(E6+H7+H8+H9)*$D$11+E6*0.06*0.5</f>
        <v>7.4740095000000002</v>
      </c>
      <c r="I11" s="7">
        <f>(E6+I7+I8+I9)*$D$11+E6*0.06*0.75</f>
        <v>8.0187500000000007</v>
      </c>
      <c r="J11" s="7">
        <f>(E6+J7+J8+J9)*$D$11+E6*0.06</f>
        <v>8.9562500000000007</v>
      </c>
      <c r="N11" s="16" t="s">
        <v>8</v>
      </c>
      <c r="O11" s="5">
        <v>8.3299999999999999E-2</v>
      </c>
      <c r="P11" s="7">
        <f>(P6+P7+P8+P9)*$D$11</f>
        <v>5.7736729399999991</v>
      </c>
      <c r="Q11" s="7">
        <f>(P6+Q7+Q8+Q9)*$D$11+0.06*0.25*P6</f>
        <v>6.3403499999999999</v>
      </c>
      <c r="R11" s="7">
        <f>(P6+R7+R8+R9)*$D$11+0.06*0.5*P6</f>
        <v>7.3078499999999993</v>
      </c>
      <c r="S11" s="7">
        <f>(P6+S7+S8+S9)*$D$11+P6*0.06*0.5</f>
        <v>7.7086729399999987</v>
      </c>
      <c r="T11" s="7">
        <f>(P6+T7+T8+T9)*$D$11+P6*0.06*0.75</f>
        <v>8.2753499999999995</v>
      </c>
      <c r="U11" s="7">
        <f>(P6+U7+U8+U9)*$D$11+P6*0.06</f>
        <v>9.2428499999999989</v>
      </c>
      <c r="Y11" s="16" t="s">
        <v>8</v>
      </c>
      <c r="Z11" s="5">
        <v>8.3299999999999999E-2</v>
      </c>
      <c r="AA11" s="7">
        <f>(AA6+AA7+AA8+AA9)*$D$11</f>
        <v>5.861004659999999</v>
      </c>
      <c r="AB11" s="7">
        <f>(AA6+AB7+AB8+AB9)*$D$11+0.06*0.25*AA6</f>
        <v>6.43865</v>
      </c>
      <c r="AC11" s="7">
        <f>(AA6+AC7+AC8+AC9)*$D$11+0.06*0.5*AA6</f>
        <v>7.4211499999999999</v>
      </c>
      <c r="AD11" s="7">
        <f>(AA6+AD7+AD8+AD9)*$D$11+AA6*0.06*0.5</f>
        <v>7.8260046599999988</v>
      </c>
      <c r="AE11" s="7">
        <f>(AA6+AE7+AE8+AE9)*$D$11+AA6*0.06*0.75</f>
        <v>8.403649999999999</v>
      </c>
      <c r="AF11" s="7">
        <f>(AA6+AF7+AF8+AF9)*$D$11+AA6*0.06</f>
        <v>9.3861500000000007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3.8312531868131869</v>
      </c>
      <c r="F13" s="7">
        <f t="shared" si="3"/>
        <v>5.9375</v>
      </c>
      <c r="G13" s="7">
        <f t="shared" si="3"/>
        <v>7.125</v>
      </c>
      <c r="H13" s="7">
        <f t="shared" si="3"/>
        <v>6.2062531868131865</v>
      </c>
      <c r="I13" s="7">
        <f t="shared" si="3"/>
        <v>8.3125</v>
      </c>
      <c r="J13" s="7">
        <f t="shared" si="3"/>
        <v>9.5</v>
      </c>
      <c r="N13" s="16" t="s">
        <v>10</v>
      </c>
      <c r="O13" s="5" t="s">
        <v>11</v>
      </c>
      <c r="P13" s="7">
        <f t="shared" ref="P13:U13" si="4">(P6+P7+P8+P9)*P20</f>
        <v>3.9906099868131859</v>
      </c>
      <c r="Q13" s="7">
        <f t="shared" si="4"/>
        <v>6.1274999999999995</v>
      </c>
      <c r="R13" s="7">
        <f t="shared" si="4"/>
        <v>7.3529999999999998</v>
      </c>
      <c r="S13" s="7">
        <f t="shared" si="4"/>
        <v>6.4416099868131864</v>
      </c>
      <c r="T13" s="7">
        <f t="shared" si="4"/>
        <v>8.5785</v>
      </c>
      <c r="U13" s="7">
        <f t="shared" si="4"/>
        <v>9.8040000000000003</v>
      </c>
      <c r="Y13" s="16" t="s">
        <v>10</v>
      </c>
      <c r="Z13" s="5" t="s">
        <v>11</v>
      </c>
      <c r="AA13" s="7">
        <f t="shared" ref="AA13:AF13" si="5">(AA6+AA7+AA8+AA9)*AA20</f>
        <v>4.0702883868131865</v>
      </c>
      <c r="AB13" s="7">
        <f t="shared" si="5"/>
        <v>6.2225000000000001</v>
      </c>
      <c r="AC13" s="7">
        <f t="shared" si="5"/>
        <v>7.4669999999999996</v>
      </c>
      <c r="AD13" s="7">
        <f t="shared" si="5"/>
        <v>6.5592883868131846</v>
      </c>
      <c r="AE13" s="7">
        <f t="shared" si="5"/>
        <v>8.7114999999999991</v>
      </c>
      <c r="AF13" s="7">
        <f t="shared" si="5"/>
        <v>9.9559999999999995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84.511719286813175</v>
      </c>
      <c r="F14" s="17">
        <f t="shared" si="6"/>
        <v>96.065624999999997</v>
      </c>
      <c r="G14" s="17">
        <f t="shared" si="6"/>
        <v>114.9875</v>
      </c>
      <c r="H14" s="17">
        <f t="shared" si="6"/>
        <v>122.35546928681318</v>
      </c>
      <c r="I14" s="17">
        <f t="shared" si="6"/>
        <v>133.90937500000001</v>
      </c>
      <c r="J14" s="17">
        <f t="shared" si="6"/>
        <v>152.83125000000001</v>
      </c>
      <c r="N14" s="16" t="s">
        <v>12</v>
      </c>
      <c r="O14" s="12"/>
      <c r="P14" s="17">
        <f t="shared" ref="P14:U14" si="7">SUM(P6:P13)</f>
        <v>87.099799526813172</v>
      </c>
      <c r="Q14" s="17">
        <f t="shared" si="7"/>
        <v>99.139724999999999</v>
      </c>
      <c r="R14" s="17">
        <f t="shared" si="7"/>
        <v>118.66709999999999</v>
      </c>
      <c r="S14" s="17">
        <f t="shared" si="7"/>
        <v>126.15454952681318</v>
      </c>
      <c r="T14" s="17">
        <f t="shared" si="7"/>
        <v>138.19447499999998</v>
      </c>
      <c r="U14" s="17">
        <f t="shared" si="7"/>
        <v>157.72185000000002</v>
      </c>
      <c r="Y14" s="16" t="s">
        <v>12</v>
      </c>
      <c r="Z14" s="12"/>
      <c r="AA14" s="17">
        <f t="shared" ref="AA14:AF14" si="8">SUM(AA6:AA13)</f>
        <v>88.393839646813177</v>
      </c>
      <c r="AB14" s="17">
        <f t="shared" si="8"/>
        <v>100.67677499999999</v>
      </c>
      <c r="AC14" s="17">
        <f t="shared" si="8"/>
        <v>120.5069</v>
      </c>
      <c r="AD14" s="17">
        <f t="shared" si="8"/>
        <v>128.05408964681317</v>
      </c>
      <c r="AE14" s="17">
        <f t="shared" si="8"/>
        <v>140.33702499999998</v>
      </c>
      <c r="AF14" s="17">
        <f t="shared" si="8"/>
        <v>160.16714999999996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12233.130000000001</v>
      </c>
      <c r="F16" s="14">
        <f t="shared" si="9"/>
        <v>14218.75</v>
      </c>
      <c r="G16" s="14">
        <f t="shared" si="9"/>
        <v>17062.5</v>
      </c>
      <c r="H16" s="14">
        <f t="shared" si="9"/>
        <v>17920.63</v>
      </c>
      <c r="I16" s="14">
        <f t="shared" si="9"/>
        <v>19906.25</v>
      </c>
      <c r="J16" s="14">
        <f t="shared" si="9"/>
        <v>22750</v>
      </c>
      <c r="O16" s="4" t="s">
        <v>14</v>
      </c>
      <c r="P16" s="14">
        <f t="shared" ref="P16:U16" si="10">SUM(P6:P9)*182</f>
        <v>12614.747599999999</v>
      </c>
      <c r="Q16" s="14">
        <f t="shared" si="10"/>
        <v>14673.75</v>
      </c>
      <c r="R16" s="14">
        <f t="shared" si="10"/>
        <v>17608.5</v>
      </c>
      <c r="S16" s="14">
        <f t="shared" si="10"/>
        <v>18484.247599999999</v>
      </c>
      <c r="T16" s="14">
        <f t="shared" si="10"/>
        <v>20543.25</v>
      </c>
      <c r="U16" s="14">
        <f t="shared" si="10"/>
        <v>23478</v>
      </c>
      <c r="Z16" s="4" t="s">
        <v>14</v>
      </c>
      <c r="AA16" s="14">
        <f t="shared" ref="AA16:AF16" si="11">SUM(AA6:AA9)*182</f>
        <v>12805.556399999998</v>
      </c>
      <c r="AB16" s="14">
        <f t="shared" si="11"/>
        <v>14901.25</v>
      </c>
      <c r="AC16" s="14">
        <f t="shared" si="11"/>
        <v>17881.5</v>
      </c>
      <c r="AD16" s="14">
        <f t="shared" si="11"/>
        <v>18766.056399999998</v>
      </c>
      <c r="AE16" s="14">
        <f t="shared" si="11"/>
        <v>20861.75</v>
      </c>
      <c r="AF16" s="14">
        <f t="shared" si="11"/>
        <v>23842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697.28808000000004</v>
      </c>
      <c r="F18" s="14"/>
      <c r="G18" s="14"/>
      <c r="H18" s="14">
        <f>IF(H16&lt;7522,H16*4.51%,(7522*4.51%+(H16-7522)*7.6%))</f>
        <v>1129.53808</v>
      </c>
      <c r="I18" s="14"/>
      <c r="J18" s="14"/>
      <c r="O18" s="4" t="s">
        <v>15</v>
      </c>
      <c r="P18" s="14">
        <f>IF(P16&lt;7522,P16*4.51%,(7522*4.51%+(P16-7522)*7.6%))</f>
        <v>726.29101759999992</v>
      </c>
      <c r="Q18" s="14"/>
      <c r="R18" s="14"/>
      <c r="S18" s="14">
        <f>IF(S16&lt;7522,S16*4.51%,(7522*4.51%+(S16-7522)*7.6%))</f>
        <v>1172.3730175999999</v>
      </c>
      <c r="T18" s="14"/>
      <c r="U18" s="14"/>
      <c r="Z18" s="4" t="s">
        <v>15</v>
      </c>
      <c r="AA18" s="14">
        <f>IF(AA16&lt;7522,AA16*4.51%,(7522*4.51%+(AA16-7522)*7.6%))</f>
        <v>740.79248639999992</v>
      </c>
      <c r="AB18" s="14"/>
      <c r="AC18" s="14"/>
      <c r="AD18" s="14">
        <f>IF(AD16&lt;7522,AD16*4.51%,(7522*4.51%+(AD16-7522)*7.6%))</f>
        <v>1193.7904863999997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5.6999973024074786E-2</v>
      </c>
      <c r="F20" s="15">
        <v>7.5999999999999998E-2</v>
      </c>
      <c r="G20" s="15">
        <v>7.5999999999999998E-2</v>
      </c>
      <c r="H20" s="15">
        <f t="shared" ref="H20" si="13">H18/H16</f>
        <v>6.3030043028621197E-2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5.7574756200433209E-2</v>
      </c>
      <c r="Q20" s="15">
        <v>7.5999999999999998E-2</v>
      </c>
      <c r="R20" s="15">
        <v>7.5999999999999998E-2</v>
      </c>
      <c r="S20" s="15">
        <f t="shared" ref="S20" si="15">S18/S16</f>
        <v>6.3425520095283724E-2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5.7849300980002717E-2</v>
      </c>
      <c r="AB20" s="15">
        <v>7.5999999999999998E-2</v>
      </c>
      <c r="AC20" s="15">
        <v>7.5999999999999998E-2</v>
      </c>
      <c r="AD20" s="15">
        <f t="shared" ref="AD20" si="17">AD18/AD16</f>
        <v>6.3614350343740828E-2</v>
      </c>
      <c r="AE20" s="15">
        <v>7.5999999999999998E-2</v>
      </c>
      <c r="AF20" s="15">
        <v>7.5999999999999998E-2</v>
      </c>
    </row>
  </sheetData>
  <sheetProtection algorithmName="SHA-512" hashValue="9wxfPNnodRjliDYegTuBAbldjZ2rIDcGVE4dPpDoqtPUbVJISpM4ZChx7J0DhP68WiezQ+d8U/zjbhqqjgs+Mg==" saltValue="eDY4whqoQ5g6AfMbel3ph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B1D38-C313-4653-97B6-8D5380E7465D}">
  <sheetPr>
    <pageSetUpPr fitToPage="1"/>
  </sheetPr>
  <dimension ref="C3:AF20"/>
  <sheetViews>
    <sheetView rightToLeft="1" topLeftCell="C1" zoomScale="84" zoomScaleNormal="84" workbookViewId="0">
      <selection activeCell="O9" sqref="O9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57</v>
      </c>
      <c r="F3" s="3" t="s">
        <v>58</v>
      </c>
      <c r="G3" s="3" t="s">
        <v>59</v>
      </c>
      <c r="H3" s="3" t="s">
        <v>60</v>
      </c>
      <c r="I3" s="3" t="s">
        <v>61</v>
      </c>
      <c r="J3" s="3" t="s">
        <v>62</v>
      </c>
      <c r="N3" s="2" t="s">
        <v>0</v>
      </c>
      <c r="O3" s="2" t="s">
        <v>1</v>
      </c>
      <c r="P3" s="3" t="s">
        <v>63</v>
      </c>
      <c r="Q3" s="3" t="s">
        <v>64</v>
      </c>
      <c r="R3" s="3" t="s">
        <v>65</v>
      </c>
      <c r="S3" s="3" t="s">
        <v>66</v>
      </c>
      <c r="T3" s="3" t="s">
        <v>67</v>
      </c>
      <c r="U3" s="3" t="s">
        <v>68</v>
      </c>
      <c r="Y3" s="2" t="s">
        <v>0</v>
      </c>
      <c r="Z3" s="2" t="s">
        <v>1</v>
      </c>
      <c r="AA3" s="3" t="s">
        <v>69</v>
      </c>
      <c r="AB3" s="3" t="s">
        <v>70</v>
      </c>
      <c r="AC3" s="3" t="s">
        <v>71</v>
      </c>
      <c r="AD3" s="3" t="s">
        <v>72</v>
      </c>
      <c r="AE3" s="3" t="s">
        <v>73</v>
      </c>
      <c r="AF3" s="3" t="s">
        <v>74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f>59+5</f>
        <v>64</v>
      </c>
      <c r="F6" s="7">
        <f>E6*1.25</f>
        <v>80</v>
      </c>
      <c r="G6" s="7">
        <f>E6*1.5</f>
        <v>96</v>
      </c>
      <c r="H6" s="7">
        <f>E6*1.5</f>
        <v>96</v>
      </c>
      <c r="I6" s="7">
        <f>E6*1.75</f>
        <v>112</v>
      </c>
      <c r="J6" s="7">
        <f>E6*2</f>
        <v>128</v>
      </c>
      <c r="N6" s="4" t="s">
        <v>3</v>
      </c>
      <c r="O6" s="5"/>
      <c r="P6" s="7">
        <f>61+5</f>
        <v>66</v>
      </c>
      <c r="Q6" s="7">
        <f>P6*1.25</f>
        <v>82.5</v>
      </c>
      <c r="R6" s="7">
        <f>P6*1.5</f>
        <v>99</v>
      </c>
      <c r="S6" s="7">
        <f>P6*1.5</f>
        <v>99</v>
      </c>
      <c r="T6" s="7">
        <f>P6*1.75</f>
        <v>115.5</v>
      </c>
      <c r="U6" s="7">
        <f>P6*2</f>
        <v>132</v>
      </c>
      <c r="Y6" s="4" t="s">
        <v>3</v>
      </c>
      <c r="Z6" s="5"/>
      <c r="AA6" s="7">
        <f>62+5</f>
        <v>67</v>
      </c>
      <c r="AB6" s="7">
        <f>AA6*1.25</f>
        <v>83.75</v>
      </c>
      <c r="AC6" s="7">
        <f>AA6*1.5</f>
        <v>100.5</v>
      </c>
      <c r="AD6" s="7">
        <f>AA6*1.5</f>
        <v>100.5</v>
      </c>
      <c r="AE6" s="7">
        <f>AA6*1.75</f>
        <v>117.25</v>
      </c>
      <c r="AF6" s="7">
        <f>AA6*2</f>
        <v>134</v>
      </c>
    </row>
    <row r="7" spans="3:32" ht="15" x14ac:dyDescent="0.2">
      <c r="C7" s="4" t="s">
        <v>4</v>
      </c>
      <c r="D7" s="5">
        <v>4.8399999999999999E-2</v>
      </c>
      <c r="E7" s="7">
        <f>$D$7*E6</f>
        <v>3.0975999999999999</v>
      </c>
      <c r="F7" s="7"/>
      <c r="G7" s="7"/>
      <c r="H7" s="7">
        <f>$D$7*E6</f>
        <v>3.0975999999999999</v>
      </c>
      <c r="I7" s="7"/>
      <c r="J7" s="7"/>
      <c r="N7" s="4" t="s">
        <v>4</v>
      </c>
      <c r="O7" s="5">
        <v>4.8399999999999999E-2</v>
      </c>
      <c r="P7" s="7">
        <f>$D$7*P6</f>
        <v>3.1943999999999999</v>
      </c>
      <c r="Q7" s="7"/>
      <c r="R7" s="7"/>
      <c r="S7" s="7">
        <f>$D$7*P6</f>
        <v>3.1943999999999999</v>
      </c>
      <c r="T7" s="7"/>
      <c r="U7" s="7"/>
      <c r="Y7" s="4" t="s">
        <v>4</v>
      </c>
      <c r="Z7" s="5">
        <v>4.8399999999999999E-2</v>
      </c>
      <c r="AA7" s="7">
        <f>$D$7*AA6</f>
        <v>3.2427999999999999</v>
      </c>
      <c r="AB7" s="7"/>
      <c r="AC7" s="7"/>
      <c r="AD7" s="7">
        <f>$D$7*AA6</f>
        <v>3.2427999999999999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1" t="s">
        <v>7</v>
      </c>
      <c r="D10" s="5">
        <v>7.4999999999999997E-2</v>
      </c>
      <c r="E10" s="7">
        <f>(E6+E7+E8+E9)*$D$10</f>
        <v>5.1590699999999998</v>
      </c>
      <c r="F10" s="7">
        <f>(F6+F7+F8+F9)*$D$10</f>
        <v>6</v>
      </c>
      <c r="G10" s="7">
        <f t="shared" ref="G10:J10" si="0">(G6+G7+G8+G9)*$D$10</f>
        <v>7.1999999999999993</v>
      </c>
      <c r="H10" s="7">
        <f t="shared" si="0"/>
        <v>7.5590699999999993</v>
      </c>
      <c r="I10" s="7">
        <f t="shared" si="0"/>
        <v>8.4</v>
      </c>
      <c r="J10" s="7">
        <f t="shared" si="0"/>
        <v>9.6</v>
      </c>
      <c r="N10" s="16" t="s">
        <v>7</v>
      </c>
      <c r="O10" s="5">
        <v>7.4999999999999997E-2</v>
      </c>
      <c r="P10" s="7">
        <f>(P6+P7+P8+P9)*$D$10</f>
        <v>5.3163299999999998</v>
      </c>
      <c r="Q10" s="7">
        <f>(Q6+Q7+Q8+Q9)*$D$10</f>
        <v>6.1875</v>
      </c>
      <c r="R10" s="7">
        <f t="shared" ref="R10:U10" si="1">(R6+R7+R8+R9)*$D$10</f>
        <v>7.4249999999999998</v>
      </c>
      <c r="S10" s="7">
        <f t="shared" si="1"/>
        <v>7.7913299999999994</v>
      </c>
      <c r="T10" s="7">
        <f t="shared" si="1"/>
        <v>8.6624999999999996</v>
      </c>
      <c r="U10" s="7">
        <f t="shared" si="1"/>
        <v>9.9</v>
      </c>
      <c r="Y10" s="16" t="s">
        <v>7</v>
      </c>
      <c r="Z10" s="5">
        <v>7.4999999999999997E-2</v>
      </c>
      <c r="AA10" s="7">
        <f>(AA6+AA7+AA8+AA9)*$D$10</f>
        <v>5.3949600000000002</v>
      </c>
      <c r="AB10" s="7">
        <f>(AB6+AB7+AB8+AB9)*$D$10</f>
        <v>6.28125</v>
      </c>
      <c r="AC10" s="7">
        <f t="shared" ref="AC10:AF10" si="2">(AC6+AC7+AC8+AC9)*$D$10</f>
        <v>7.5374999999999996</v>
      </c>
      <c r="AD10" s="7">
        <f t="shared" si="2"/>
        <v>7.9074599999999995</v>
      </c>
      <c r="AE10" s="7">
        <f t="shared" si="2"/>
        <v>8.7937499999999993</v>
      </c>
      <c r="AF10" s="7">
        <f t="shared" si="2"/>
        <v>10.049999999999999</v>
      </c>
    </row>
    <row r="11" spans="3:32" ht="30" x14ac:dyDescent="0.2">
      <c r="C11" s="11" t="s">
        <v>8</v>
      </c>
      <c r="D11" s="5">
        <v>8.3299999999999999E-2</v>
      </c>
      <c r="E11" s="7">
        <f>(E6+E7+E8+E9)*$D$11</f>
        <v>5.73000708</v>
      </c>
      <c r="F11" s="7">
        <f>(E6+F7+F8+F9)*$D$11+0.06*0.25*E6</f>
        <v>6.2911999999999999</v>
      </c>
      <c r="G11" s="7">
        <f>(E6+G7+G8+G9)*$D$11+0.06*0.5*E6</f>
        <v>7.2511999999999999</v>
      </c>
      <c r="H11" s="7">
        <f>(E6+H7+H8+H9)*$D$11+E6*0.06*0.5</f>
        <v>7.65000708</v>
      </c>
      <c r="I11" s="7">
        <f>(E6+I7+I8+I9)*$D$11+E6*0.06*0.75</f>
        <v>8.2111999999999998</v>
      </c>
      <c r="J11" s="7">
        <f>(E6+J7+J8+J9)*$D$11+E6*0.06</f>
        <v>9.1711999999999989</v>
      </c>
      <c r="N11" s="16" t="s">
        <v>8</v>
      </c>
      <c r="O11" s="5">
        <v>8.3299999999999999E-2</v>
      </c>
      <c r="P11" s="7">
        <f>(P6+P7+P8+P9)*$D$11</f>
        <v>5.9046705199999998</v>
      </c>
      <c r="Q11" s="7">
        <f>(P6+Q7+Q8+Q9)*$D$11+0.06*0.25*P6</f>
        <v>6.4878</v>
      </c>
      <c r="R11" s="7">
        <f>(P6+R7+R8+R9)*$D$11+0.06*0.5*P6</f>
        <v>7.4778000000000002</v>
      </c>
      <c r="S11" s="7">
        <f>(P6+S7+S8+S9)*$D$11+P6*0.06*0.5</f>
        <v>7.8846705200000002</v>
      </c>
      <c r="T11" s="7">
        <f>(P6+T7+T8+T9)*$D$11+P6*0.06*0.75</f>
        <v>8.4678000000000004</v>
      </c>
      <c r="U11" s="7">
        <f>(P6+U7+U8+U9)*$D$11+P6*0.06</f>
        <v>9.4577999999999989</v>
      </c>
      <c r="Y11" s="16" t="s">
        <v>8</v>
      </c>
      <c r="Z11" s="5">
        <v>8.3299999999999999E-2</v>
      </c>
      <c r="AA11" s="7">
        <f>(AA6+AA7+AA8+AA9)*$D$11</f>
        <v>5.9920022399999997</v>
      </c>
      <c r="AB11" s="7">
        <f>(AA6+AB7+AB8+AB9)*$D$11+0.06*0.25*AA6</f>
        <v>6.5861000000000001</v>
      </c>
      <c r="AC11" s="7">
        <f>(AA6+AC7+AC8+AC9)*$D$11+0.06*0.5*AA6</f>
        <v>7.5911</v>
      </c>
      <c r="AD11" s="7">
        <f>(AA6+AD7+AD8+AD9)*$D$11+AA6*0.06*0.5</f>
        <v>8.0020022399999995</v>
      </c>
      <c r="AE11" s="7">
        <f>(AA6+AE7+AE8+AE9)*$D$11+AA6*0.06*0.75</f>
        <v>8.5960999999999999</v>
      </c>
      <c r="AF11" s="7">
        <f>(AA6+AF7+AF8+AF9)*$D$11+AA6*0.06</f>
        <v>9.6010999999999989</v>
      </c>
    </row>
    <row r="12" spans="3:32" ht="30" x14ac:dyDescent="0.2">
      <c r="C12" s="11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1" t="s">
        <v>10</v>
      </c>
      <c r="D13" s="5" t="s">
        <v>11</v>
      </c>
      <c r="E13" s="7">
        <f t="shared" ref="E13:J13" si="3">(E6+E7+E8+E9)*E20</f>
        <v>3.9507707868131865</v>
      </c>
      <c r="F13" s="7">
        <f t="shared" si="3"/>
        <v>6.08</v>
      </c>
      <c r="G13" s="7">
        <f t="shared" si="3"/>
        <v>7.2959999999999994</v>
      </c>
      <c r="H13" s="7">
        <f t="shared" si="3"/>
        <v>6.3827707868131869</v>
      </c>
      <c r="I13" s="7">
        <f t="shared" si="3"/>
        <v>8.5120000000000005</v>
      </c>
      <c r="J13" s="7">
        <f t="shared" si="3"/>
        <v>9.7279999999999998</v>
      </c>
      <c r="N13" s="16" t="s">
        <v>10</v>
      </c>
      <c r="O13" s="5" t="s">
        <v>11</v>
      </c>
      <c r="P13" s="7">
        <f t="shared" ref="P13:U13" si="4">(P6+P7+P8+P9)*P20</f>
        <v>4.1101275868131868</v>
      </c>
      <c r="Q13" s="7">
        <f t="shared" si="4"/>
        <v>6.27</v>
      </c>
      <c r="R13" s="7">
        <f t="shared" si="4"/>
        <v>7.524</v>
      </c>
      <c r="S13" s="7">
        <f t="shared" si="4"/>
        <v>6.6181275868131868</v>
      </c>
      <c r="T13" s="7">
        <f t="shared" si="4"/>
        <v>8.7780000000000005</v>
      </c>
      <c r="U13" s="7">
        <f t="shared" si="4"/>
        <v>10.032</v>
      </c>
      <c r="Y13" s="16" t="s">
        <v>10</v>
      </c>
      <c r="Z13" s="5" t="s">
        <v>11</v>
      </c>
      <c r="AA13" s="7">
        <f t="shared" ref="AA13:AF13" si="5">(AA6+AA7+AA8+AA9)*AA20</f>
        <v>4.1898059868131865</v>
      </c>
      <c r="AB13" s="7">
        <f t="shared" si="5"/>
        <v>6.3650000000000002</v>
      </c>
      <c r="AC13" s="7">
        <f t="shared" si="5"/>
        <v>7.6379999999999999</v>
      </c>
      <c r="AD13" s="7">
        <f t="shared" si="5"/>
        <v>6.7358059868131859</v>
      </c>
      <c r="AE13" s="7">
        <f t="shared" si="5"/>
        <v>8.9109999999999996</v>
      </c>
      <c r="AF13" s="7">
        <f t="shared" si="5"/>
        <v>10.183999999999999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86.452779466813169</v>
      </c>
      <c r="F14" s="17">
        <f t="shared" si="6"/>
        <v>98.371200000000002</v>
      </c>
      <c r="G14" s="17">
        <f t="shared" si="6"/>
        <v>117.74719999999999</v>
      </c>
      <c r="H14" s="17">
        <f t="shared" si="6"/>
        <v>125.20477946681318</v>
      </c>
      <c r="I14" s="17">
        <f t="shared" si="6"/>
        <v>137.1232</v>
      </c>
      <c r="J14" s="17">
        <f t="shared" si="6"/>
        <v>156.4992</v>
      </c>
      <c r="N14" s="16" t="s">
        <v>12</v>
      </c>
      <c r="O14" s="12"/>
      <c r="P14" s="17">
        <f t="shared" ref="P14:U14" si="7">SUM(P6:P13)</f>
        <v>89.04085970681318</v>
      </c>
      <c r="Q14" s="17">
        <f t="shared" si="7"/>
        <v>101.44529999999999</v>
      </c>
      <c r="R14" s="17">
        <f t="shared" si="7"/>
        <v>121.4268</v>
      </c>
      <c r="S14" s="17">
        <f t="shared" si="7"/>
        <v>129.00385970681319</v>
      </c>
      <c r="T14" s="17">
        <f t="shared" si="7"/>
        <v>141.4083</v>
      </c>
      <c r="U14" s="17">
        <f t="shared" si="7"/>
        <v>161.38980000000001</v>
      </c>
      <c r="Y14" s="16" t="s">
        <v>12</v>
      </c>
      <c r="Z14" s="12"/>
      <c r="AA14" s="17">
        <f t="shared" ref="AA14:AF14" si="8">SUM(AA6:AA13)</f>
        <v>90.334899826813185</v>
      </c>
      <c r="AB14" s="17">
        <f t="shared" si="8"/>
        <v>102.98235</v>
      </c>
      <c r="AC14" s="17">
        <f t="shared" si="8"/>
        <v>123.2666</v>
      </c>
      <c r="AD14" s="17">
        <f t="shared" si="8"/>
        <v>130.90339982681317</v>
      </c>
      <c r="AE14" s="17">
        <f t="shared" si="8"/>
        <v>143.55085</v>
      </c>
      <c r="AF14" s="17">
        <f t="shared" si="8"/>
        <v>163.83510000000001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12519.343199999999</v>
      </c>
      <c r="F16" s="14">
        <f t="shared" si="9"/>
        <v>14560</v>
      </c>
      <c r="G16" s="14">
        <f t="shared" si="9"/>
        <v>17472</v>
      </c>
      <c r="H16" s="14">
        <f t="shared" si="9"/>
        <v>18343.343199999999</v>
      </c>
      <c r="I16" s="14">
        <f t="shared" si="9"/>
        <v>20384</v>
      </c>
      <c r="J16" s="14">
        <f t="shared" si="9"/>
        <v>23296</v>
      </c>
      <c r="O16" s="4" t="s">
        <v>14</v>
      </c>
      <c r="P16" s="14">
        <f t="shared" ref="P16:U16" si="10">SUM(P6:P9)*182</f>
        <v>12900.960800000001</v>
      </c>
      <c r="Q16" s="14">
        <f t="shared" si="10"/>
        <v>15015</v>
      </c>
      <c r="R16" s="14">
        <f t="shared" si="10"/>
        <v>18018</v>
      </c>
      <c r="S16" s="14">
        <f t="shared" si="10"/>
        <v>18906.960800000001</v>
      </c>
      <c r="T16" s="14">
        <f t="shared" si="10"/>
        <v>21021</v>
      </c>
      <c r="U16" s="14">
        <f t="shared" si="10"/>
        <v>24024</v>
      </c>
      <c r="Z16" s="4" t="s">
        <v>14</v>
      </c>
      <c r="AA16" s="14">
        <f t="shared" ref="AA16:AF16" si="11">SUM(AA6:AA9)*182</f>
        <v>13091.7696</v>
      </c>
      <c r="AB16" s="14">
        <f t="shared" si="11"/>
        <v>15242.5</v>
      </c>
      <c r="AC16" s="14">
        <f t="shared" si="11"/>
        <v>18291</v>
      </c>
      <c r="AD16" s="14">
        <f t="shared" si="11"/>
        <v>19188.7696</v>
      </c>
      <c r="AE16" s="14">
        <f t="shared" si="11"/>
        <v>21339.5</v>
      </c>
      <c r="AF16" s="14">
        <f t="shared" si="11"/>
        <v>24388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719.04028319999998</v>
      </c>
      <c r="F18" s="14"/>
      <c r="G18" s="14"/>
      <c r="H18" s="14">
        <f>IF(H16&lt;7522,H16*4.51%,(7522*4.51%+(H16-7522)*7.6%))</f>
        <v>1161.6642832</v>
      </c>
      <c r="I18" s="14"/>
      <c r="J18" s="14"/>
      <c r="O18" s="4" t="s">
        <v>15</v>
      </c>
      <c r="P18" s="14">
        <f>IF(P16&lt;7522,P16*4.51%,(7522*4.51%+(P16-7522)*7.6%))</f>
        <v>748.04322080000009</v>
      </c>
      <c r="Q18" s="14"/>
      <c r="R18" s="14"/>
      <c r="S18" s="14">
        <f>IF(S16&lt;7522,S16*4.51%,(7522*4.51%+(S16-7522)*7.6%))</f>
        <v>1204.4992208000001</v>
      </c>
      <c r="T18" s="14"/>
      <c r="U18" s="14"/>
      <c r="Z18" s="4" t="s">
        <v>15</v>
      </c>
      <c r="AA18" s="14">
        <f>IF(AA16&lt;7522,AA16*4.51%,(7522*4.51%+(AA16-7522)*7.6%))</f>
        <v>762.54468959999997</v>
      </c>
      <c r="AB18" s="14"/>
      <c r="AC18" s="14"/>
      <c r="AD18" s="14">
        <f>IF(AD16&lt;7522,AD16*4.51%,(7522*4.51%+(AD16-7522)*7.6%))</f>
        <v>1225.9166895999999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5.7434345533398268E-2</v>
      </c>
      <c r="F20" s="15">
        <v>7.5999999999999998E-2</v>
      </c>
      <c r="G20" s="15">
        <v>7.5999999999999998E-2</v>
      </c>
      <c r="H20" s="15">
        <f t="shared" ref="H20" si="13">H18/H16</f>
        <v>6.3328929221582689E-2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5.7983527924524818E-2</v>
      </c>
      <c r="Q20" s="15">
        <v>7.5999999999999998E-2</v>
      </c>
      <c r="R20" s="15">
        <v>7.5999999999999998E-2</v>
      </c>
      <c r="S20" s="15">
        <f t="shared" ref="S20" si="15">S18/S16</f>
        <v>6.3706654577715099E-2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5.824611285551496E-2</v>
      </c>
      <c r="AB20" s="15">
        <v>7.5999999999999998E-2</v>
      </c>
      <c r="AC20" s="15">
        <v>7.5999999999999998E-2</v>
      </c>
      <c r="AD20" s="15">
        <f t="shared" ref="AD20" si="17">AD18/AD16</f>
        <v>6.3887196269217794E-2</v>
      </c>
      <c r="AE20" s="15">
        <v>7.5999999999999998E-2</v>
      </c>
      <c r="AF20" s="15">
        <v>7.5999999999999998E-2</v>
      </c>
    </row>
  </sheetData>
  <sheetProtection algorithmName="SHA-512" hashValue="odY2XmcKpelUxTEXwTYSiOtrEToij1DP/W+grcYTM83owkiaOmwO+MtRPnkVWMIJivTLhxWMrchVXSkTJACheg==" saltValue="HrKS7lPVMwhMUyjTiFTjaA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CBE5F-F911-4A69-AE84-FC1A9AB816D9}">
  <sheetPr>
    <pageSetUpPr fitToPage="1"/>
  </sheetPr>
  <dimension ref="C3:AF20"/>
  <sheetViews>
    <sheetView rightToLeft="1" topLeftCell="C1" zoomScale="84" zoomScaleNormal="84" workbookViewId="0">
      <selection activeCell="O13" sqref="O13"/>
    </sheetView>
  </sheetViews>
  <sheetFormatPr defaultColWidth="9" defaultRowHeight="14.25" x14ac:dyDescent="0.2"/>
  <cols>
    <col min="1" max="16384" width="9" style="1"/>
  </cols>
  <sheetData>
    <row r="3" spans="3:32" ht="135" x14ac:dyDescent="0.2">
      <c r="C3" s="2" t="s">
        <v>0</v>
      </c>
      <c r="D3" s="2" t="s">
        <v>1</v>
      </c>
      <c r="E3" s="3" t="s">
        <v>77</v>
      </c>
      <c r="F3" s="3" t="s">
        <v>78</v>
      </c>
      <c r="G3" s="3" t="s">
        <v>79</v>
      </c>
      <c r="H3" s="3" t="s">
        <v>80</v>
      </c>
      <c r="I3" s="3" t="s">
        <v>81</v>
      </c>
      <c r="J3" s="3" t="s">
        <v>82</v>
      </c>
      <c r="N3" s="2" t="s">
        <v>0</v>
      </c>
      <c r="O3" s="2" t="s">
        <v>1</v>
      </c>
      <c r="P3" s="3" t="s">
        <v>83</v>
      </c>
      <c r="Q3" s="3" t="s">
        <v>84</v>
      </c>
      <c r="R3" s="3" t="s">
        <v>85</v>
      </c>
      <c r="S3" s="3" t="s">
        <v>86</v>
      </c>
      <c r="T3" s="3" t="s">
        <v>87</v>
      </c>
      <c r="U3" s="3" t="s">
        <v>88</v>
      </c>
      <c r="Y3" s="2" t="s">
        <v>0</v>
      </c>
      <c r="Z3" s="2" t="s">
        <v>1</v>
      </c>
      <c r="AA3" s="3" t="s">
        <v>89</v>
      </c>
      <c r="AB3" s="3" t="s">
        <v>90</v>
      </c>
      <c r="AC3" s="3" t="s">
        <v>91</v>
      </c>
      <c r="AD3" s="3" t="s">
        <v>92</v>
      </c>
      <c r="AE3" s="3" t="s">
        <v>93</v>
      </c>
      <c r="AF3" s="3" t="s">
        <v>94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f>50.5+5</f>
        <v>55.5</v>
      </c>
      <c r="F6" s="7">
        <f>E6*1.25</f>
        <v>69.375</v>
      </c>
      <c r="G6" s="7">
        <f>E6*1.5</f>
        <v>83.25</v>
      </c>
      <c r="H6" s="7">
        <f>E6*1.5</f>
        <v>83.25</v>
      </c>
      <c r="I6" s="7">
        <f>E6*1.75</f>
        <v>97.125</v>
      </c>
      <c r="J6" s="7">
        <f>E6*2</f>
        <v>111</v>
      </c>
      <c r="N6" s="4" t="s">
        <v>3</v>
      </c>
      <c r="O6" s="5"/>
      <c r="P6" s="7">
        <f>52.5+5</f>
        <v>57.5</v>
      </c>
      <c r="Q6" s="7">
        <f>P6*1.25</f>
        <v>71.875</v>
      </c>
      <c r="R6" s="7">
        <f>P6*1.5</f>
        <v>86.25</v>
      </c>
      <c r="S6" s="7">
        <f>P6*1.5</f>
        <v>86.25</v>
      </c>
      <c r="T6" s="7">
        <f>P6*1.75</f>
        <v>100.625</v>
      </c>
      <c r="U6" s="7">
        <f>P6*2</f>
        <v>115</v>
      </c>
      <c r="Y6" s="4" t="s">
        <v>3</v>
      </c>
      <c r="Z6" s="5"/>
      <c r="AA6" s="7">
        <f>53.5+5</f>
        <v>58.5</v>
      </c>
      <c r="AB6" s="7">
        <f>AA6*1.25</f>
        <v>73.125</v>
      </c>
      <c r="AC6" s="7">
        <f>AA6*1.5</f>
        <v>87.75</v>
      </c>
      <c r="AD6" s="7">
        <f>AA6*1.5</f>
        <v>87.75</v>
      </c>
      <c r="AE6" s="7">
        <f>AA6*1.75</f>
        <v>102.375</v>
      </c>
      <c r="AF6" s="7">
        <f>AA6*2</f>
        <v>117</v>
      </c>
    </row>
    <row r="7" spans="3:32" ht="15" x14ac:dyDescent="0.2">
      <c r="C7" s="4" t="s">
        <v>4</v>
      </c>
      <c r="D7" s="5">
        <v>4.8399999999999999E-2</v>
      </c>
      <c r="E7" s="7">
        <f>$D$7*E6</f>
        <v>2.6861999999999999</v>
      </c>
      <c r="F7" s="7"/>
      <c r="G7" s="7"/>
      <c r="H7" s="7">
        <f>$D$7*E6</f>
        <v>2.6861999999999999</v>
      </c>
      <c r="I7" s="7"/>
      <c r="J7" s="7"/>
      <c r="N7" s="4" t="s">
        <v>4</v>
      </c>
      <c r="O7" s="5">
        <v>4.8399999999999999E-2</v>
      </c>
      <c r="P7" s="7">
        <f>$D$7*P6</f>
        <v>2.7829999999999999</v>
      </c>
      <c r="Q7" s="7"/>
      <c r="R7" s="7"/>
      <c r="S7" s="7">
        <f>$D$7*P6</f>
        <v>2.7829999999999999</v>
      </c>
      <c r="T7" s="7"/>
      <c r="U7" s="7"/>
      <c r="Y7" s="4" t="s">
        <v>4</v>
      </c>
      <c r="Z7" s="5">
        <v>4.8399999999999999E-2</v>
      </c>
      <c r="AA7" s="7">
        <f>$D$7*AA6</f>
        <v>2.8313999999999999</v>
      </c>
      <c r="AB7" s="7"/>
      <c r="AC7" s="7"/>
      <c r="AD7" s="7">
        <f>$D$7*AA6</f>
        <v>2.8313999999999999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4.4907149999999998</v>
      </c>
      <c r="F10" s="7">
        <f>(F6+F7+F8+F9)*$D$10</f>
        <v>5.203125</v>
      </c>
      <c r="G10" s="7">
        <f t="shared" ref="G10:J10" si="0">(G6+G7+G8+G9)*$D$10</f>
        <v>6.2437499999999995</v>
      </c>
      <c r="H10" s="7">
        <f t="shared" si="0"/>
        <v>6.5719649999999996</v>
      </c>
      <c r="I10" s="7">
        <f t="shared" si="0"/>
        <v>7.2843749999999998</v>
      </c>
      <c r="J10" s="7">
        <f t="shared" si="0"/>
        <v>8.3249999999999993</v>
      </c>
      <c r="N10" s="16" t="s">
        <v>7</v>
      </c>
      <c r="O10" s="5">
        <v>7.4999999999999997E-2</v>
      </c>
      <c r="P10" s="7">
        <f>(P6+P7+P8+P9)*$D$10</f>
        <v>4.6479749999999997</v>
      </c>
      <c r="Q10" s="7">
        <f>(Q6+Q7+Q8+Q9)*$D$10</f>
        <v>5.390625</v>
      </c>
      <c r="R10" s="7">
        <f t="shared" ref="R10:U10" si="1">(R6+R7+R8+R9)*$D$10</f>
        <v>6.46875</v>
      </c>
      <c r="S10" s="7">
        <f t="shared" si="1"/>
        <v>6.8042249999999997</v>
      </c>
      <c r="T10" s="7">
        <f t="shared" si="1"/>
        <v>7.546875</v>
      </c>
      <c r="U10" s="7">
        <f t="shared" si="1"/>
        <v>8.625</v>
      </c>
      <c r="Y10" s="16" t="s">
        <v>7</v>
      </c>
      <c r="Z10" s="5">
        <v>7.4999999999999997E-2</v>
      </c>
      <c r="AA10" s="7">
        <f>(AA6+AA7+AA8+AA9)*$D$10</f>
        <v>4.7266050000000002</v>
      </c>
      <c r="AB10" s="7">
        <f>(AB6+AB7+AB8+AB9)*$D$10</f>
        <v>5.484375</v>
      </c>
      <c r="AC10" s="7">
        <f t="shared" ref="AC10:AF10" si="2">(AC6+AC7+AC8+AC9)*$D$10</f>
        <v>6.5812499999999998</v>
      </c>
      <c r="AD10" s="7">
        <f t="shared" si="2"/>
        <v>6.9203549999999998</v>
      </c>
      <c r="AE10" s="7">
        <f t="shared" si="2"/>
        <v>7.6781249999999996</v>
      </c>
      <c r="AF10" s="7">
        <f t="shared" si="2"/>
        <v>8.7750000000000004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4.9876874600000001</v>
      </c>
      <c r="F11" s="7">
        <f>(E6+F7+F8+F9)*$D$11+0.06*0.25*E6</f>
        <v>5.4556500000000003</v>
      </c>
      <c r="G11" s="7">
        <f>(E6+G7+G8+G9)*$D$11+0.06*0.5*E6</f>
        <v>6.2881499999999999</v>
      </c>
      <c r="H11" s="7">
        <f>(E6+H7+H8+H9)*$D$11+E6*0.06*0.5</f>
        <v>6.6526874600000001</v>
      </c>
      <c r="I11" s="7">
        <f>(E6+I7+I8+I9)*$D$11+E6*0.06*0.75</f>
        <v>7.1206499999999995</v>
      </c>
      <c r="J11" s="7">
        <f>(E6+J7+J8+J9)*$D$11+E6*0.06</f>
        <v>7.9531499999999999</v>
      </c>
      <c r="N11" s="16" t="s">
        <v>8</v>
      </c>
      <c r="O11" s="5">
        <v>8.3299999999999999E-2</v>
      </c>
      <c r="P11" s="7">
        <f>(P6+P7+P8+P9)*$D$11</f>
        <v>5.1623508999999999</v>
      </c>
      <c r="Q11" s="7">
        <f>(P6+Q7+Q8+Q9)*$D$11+0.06*0.25*P6</f>
        <v>5.6522499999999996</v>
      </c>
      <c r="R11" s="7">
        <f>(P6+R7+R8+R9)*$D$11+0.06*0.5*P6</f>
        <v>6.5147499999999994</v>
      </c>
      <c r="S11" s="7">
        <f>(P6+S7+S8+S9)*$D$11+P6*0.06*0.5</f>
        <v>6.8873508999999995</v>
      </c>
      <c r="T11" s="7">
        <f>(P6+T7+T8+T9)*$D$11+P6*0.06*0.75</f>
        <v>7.3772500000000001</v>
      </c>
      <c r="U11" s="7">
        <f>(P6+U7+U8+U9)*$D$11+P6*0.06</f>
        <v>8.239749999999999</v>
      </c>
      <c r="Y11" s="16" t="s">
        <v>8</v>
      </c>
      <c r="Z11" s="5">
        <v>8.3299999999999999E-2</v>
      </c>
      <c r="AA11" s="7">
        <f>(AA6+AA7+AA8+AA9)*$D$11</f>
        <v>5.2496826199999997</v>
      </c>
      <c r="AB11" s="7">
        <f>(AA6+AB7+AB8+AB9)*$D$11+0.06*0.25*AA6</f>
        <v>5.7505500000000005</v>
      </c>
      <c r="AC11" s="7">
        <f>(AA6+AC7+AC8+AC9)*$D$11+0.06*0.5*AA6</f>
        <v>6.62805</v>
      </c>
      <c r="AD11" s="7">
        <f>(AA6+AD7+AD8+AD9)*$D$11+AA6*0.06*0.5</f>
        <v>7.0046826199999996</v>
      </c>
      <c r="AE11" s="7">
        <f>(AA6+AE7+AE8+AE9)*$D$11+AA6*0.06*0.75</f>
        <v>7.5055499999999995</v>
      </c>
      <c r="AF11" s="7">
        <f>(AA6+AF7+AF8+AF9)*$D$11+AA6*0.06</f>
        <v>8.3830500000000008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3.2735043868131863</v>
      </c>
      <c r="F13" s="7">
        <f t="shared" si="3"/>
        <v>5.2725</v>
      </c>
      <c r="G13" s="7">
        <f t="shared" si="3"/>
        <v>6.327</v>
      </c>
      <c r="H13" s="7">
        <f t="shared" si="3"/>
        <v>5.3825043868131868</v>
      </c>
      <c r="I13" s="7">
        <f t="shared" si="3"/>
        <v>7.3815</v>
      </c>
      <c r="J13" s="7">
        <f t="shared" si="3"/>
        <v>8.4359999999999999</v>
      </c>
      <c r="N13" s="16" t="s">
        <v>10</v>
      </c>
      <c r="O13" s="5" t="s">
        <v>11</v>
      </c>
      <c r="P13" s="7">
        <f>(P6+P7+P8+P9)*P20</f>
        <v>3.4328611868131866</v>
      </c>
      <c r="Q13" s="7">
        <f t="shared" ref="Q13:U13" si="4">(Q6+Q7+Q8+Q9)*Q20</f>
        <v>5.4624999999999995</v>
      </c>
      <c r="R13" s="7">
        <f t="shared" si="4"/>
        <v>6.5549999999999997</v>
      </c>
      <c r="S13" s="7">
        <f t="shared" si="4"/>
        <v>5.6178611868131867</v>
      </c>
      <c r="T13" s="7">
        <f t="shared" si="4"/>
        <v>7.6475</v>
      </c>
      <c r="U13" s="7">
        <f t="shared" si="4"/>
        <v>8.74</v>
      </c>
      <c r="Y13" s="16" t="s">
        <v>10</v>
      </c>
      <c r="Z13" s="5" t="s">
        <v>11</v>
      </c>
      <c r="AA13" s="7">
        <f t="shared" ref="AA13:AF13" si="5">(AA6+AA7+AA8+AA9)*AA20</f>
        <v>3.5125395868131872</v>
      </c>
      <c r="AB13" s="7">
        <f t="shared" si="5"/>
        <v>5.5575000000000001</v>
      </c>
      <c r="AC13" s="7">
        <f t="shared" si="5"/>
        <v>6.6689999999999996</v>
      </c>
      <c r="AD13" s="7">
        <f t="shared" si="5"/>
        <v>5.7355395868131867</v>
      </c>
      <c r="AE13" s="7">
        <f t="shared" si="5"/>
        <v>7.7805</v>
      </c>
      <c r="AF13" s="7">
        <f t="shared" si="5"/>
        <v>8.8919999999999995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75.45343844681318</v>
      </c>
      <c r="F14" s="17">
        <f t="shared" si="6"/>
        <v>85.306274999999999</v>
      </c>
      <c r="G14" s="17">
        <f t="shared" si="6"/>
        <v>102.10890000000001</v>
      </c>
      <c r="H14" s="17">
        <f t="shared" si="6"/>
        <v>109.05868844681318</v>
      </c>
      <c r="I14" s="17">
        <f t="shared" si="6"/>
        <v>118.911525</v>
      </c>
      <c r="J14" s="17">
        <f t="shared" si="6"/>
        <v>135.71414999999999</v>
      </c>
      <c r="N14" s="16" t="s">
        <v>12</v>
      </c>
      <c r="O14" s="12"/>
      <c r="P14" s="17">
        <f t="shared" ref="P14:U14" si="7">SUM(P6:P13)</f>
        <v>78.041518686813177</v>
      </c>
      <c r="Q14" s="17">
        <f t="shared" si="7"/>
        <v>88.380375000000001</v>
      </c>
      <c r="R14" s="17">
        <f t="shared" si="7"/>
        <v>105.7885</v>
      </c>
      <c r="S14" s="17">
        <f t="shared" si="7"/>
        <v>112.85776868681319</v>
      </c>
      <c r="T14" s="17">
        <f t="shared" si="7"/>
        <v>123.196625</v>
      </c>
      <c r="U14" s="17">
        <f t="shared" si="7"/>
        <v>140.60475</v>
      </c>
      <c r="Y14" s="16" t="s">
        <v>12</v>
      </c>
      <c r="Z14" s="12"/>
      <c r="AA14" s="17">
        <f t="shared" ref="AA14:AF14" si="8">SUM(AA6:AA13)</f>
        <v>79.335558806813196</v>
      </c>
      <c r="AB14" s="17">
        <f t="shared" si="8"/>
        <v>89.917425000000009</v>
      </c>
      <c r="AC14" s="17">
        <f t="shared" si="8"/>
        <v>107.6283</v>
      </c>
      <c r="AD14" s="17">
        <f t="shared" si="8"/>
        <v>114.75730880681319</v>
      </c>
      <c r="AE14" s="17">
        <f t="shared" si="8"/>
        <v>125.339175</v>
      </c>
      <c r="AF14" s="17">
        <f t="shared" si="8"/>
        <v>143.05005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10897.4684</v>
      </c>
      <c r="F16" s="14">
        <f t="shared" si="9"/>
        <v>12626.25</v>
      </c>
      <c r="G16" s="14">
        <f t="shared" si="9"/>
        <v>15151.5</v>
      </c>
      <c r="H16" s="14">
        <f t="shared" si="9"/>
        <v>15947.9684</v>
      </c>
      <c r="I16" s="14">
        <f t="shared" si="9"/>
        <v>17676.75</v>
      </c>
      <c r="J16" s="14">
        <f t="shared" si="9"/>
        <v>20202</v>
      </c>
      <c r="O16" s="4" t="s">
        <v>14</v>
      </c>
      <c r="P16" s="14">
        <f t="shared" ref="P16:U16" si="10">SUM(P6:P9)*182</f>
        <v>11279.085999999999</v>
      </c>
      <c r="Q16" s="14">
        <f t="shared" si="10"/>
        <v>13081.25</v>
      </c>
      <c r="R16" s="14">
        <f t="shared" si="10"/>
        <v>15697.5</v>
      </c>
      <c r="S16" s="14">
        <f t="shared" si="10"/>
        <v>16511.585999999999</v>
      </c>
      <c r="T16" s="14">
        <f t="shared" si="10"/>
        <v>18313.75</v>
      </c>
      <c r="U16" s="14">
        <f t="shared" si="10"/>
        <v>20930</v>
      </c>
      <c r="Z16" s="4" t="s">
        <v>14</v>
      </c>
      <c r="AA16" s="14">
        <f t="shared" ref="AA16:AF16" si="11">SUM(AA6:AA9)*182</f>
        <v>11469.8948</v>
      </c>
      <c r="AB16" s="14">
        <f t="shared" si="11"/>
        <v>13308.75</v>
      </c>
      <c r="AC16" s="14">
        <f t="shared" si="11"/>
        <v>15970.5</v>
      </c>
      <c r="AD16" s="14">
        <f t="shared" si="11"/>
        <v>16793.394799999998</v>
      </c>
      <c r="AE16" s="14">
        <f t="shared" si="11"/>
        <v>18632.25</v>
      </c>
      <c r="AF16" s="14">
        <f t="shared" si="11"/>
        <v>21294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595.77779839999994</v>
      </c>
      <c r="F18" s="14"/>
      <c r="G18" s="14"/>
      <c r="H18" s="14">
        <f>IF(H16&lt;7522,H16*4.51%,(7522*4.51%+(H16-7522)*7.6%))</f>
        <v>979.61579840000002</v>
      </c>
      <c r="I18" s="14"/>
      <c r="J18" s="14"/>
      <c r="O18" s="4" t="s">
        <v>15</v>
      </c>
      <c r="P18" s="14">
        <f>IF(P16&lt;7522,P16*4.51%,(7522*4.51%+(P16-7522)*7.6%))</f>
        <v>624.78073599999993</v>
      </c>
      <c r="Q18" s="14"/>
      <c r="R18" s="14"/>
      <c r="S18" s="14">
        <f>IF(S16&lt;7522,S16*4.51%,(7522*4.51%+(S16-7522)*7.6%))</f>
        <v>1022.450736</v>
      </c>
      <c r="T18" s="14"/>
      <c r="U18" s="14"/>
      <c r="Z18" s="4" t="s">
        <v>15</v>
      </c>
      <c r="AA18" s="14">
        <f>IF(AA16&lt;7522,AA16*4.51%,(7522*4.51%+(AA16-7522)*7.6%))</f>
        <v>639.28220480000004</v>
      </c>
      <c r="AB18" s="14"/>
      <c r="AC18" s="14"/>
      <c r="AD18" s="14">
        <f>IF(AD16&lt;7522,AD16*4.51%,(7522*4.51%+(AD16-7522)*7.6%))</f>
        <v>1043.8682047999998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5.4671211379699887E-2</v>
      </c>
      <c r="F20" s="15">
        <v>7.5999999999999998E-2</v>
      </c>
      <c r="G20" s="15">
        <v>7.5999999999999998E-2</v>
      </c>
      <c r="H20" s="15">
        <f t="shared" ref="H20" si="13">H18/H16</f>
        <v>6.1425742378571555E-2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5.5392851512968334E-2</v>
      </c>
      <c r="Q20" s="15">
        <v>7.5999999999999998E-2</v>
      </c>
      <c r="R20" s="15">
        <v>7.5999999999999998E-2</v>
      </c>
      <c r="S20" s="15">
        <f t="shared" ref="S20" si="15">S18/S16</f>
        <v>6.1923229906563793E-2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5.5735664184121382E-2</v>
      </c>
      <c r="AB20" s="15">
        <v>7.5999999999999998E-2</v>
      </c>
      <c r="AC20" s="15">
        <v>7.5999999999999998E-2</v>
      </c>
      <c r="AD20" s="15">
        <f t="shared" ref="AD20" si="17">AD18/AD16</f>
        <v>6.2159451214712107E-2</v>
      </c>
      <c r="AE20" s="15">
        <v>7.5999999999999998E-2</v>
      </c>
      <c r="AF20" s="15">
        <v>7.5999999999999998E-2</v>
      </c>
    </row>
  </sheetData>
  <sheetProtection algorithmName="SHA-512" hashValue="3T9Dlh5Z0hD1KEeVUMpXoWfxYn60UAkZKyL/I1/iloRqUvzKSbFR7d/9G/cNyEJOjtkJgSORvKuz/T7nOZm8OA==" saltValue="s4VNNj16k3M/X+1I11sjzw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C1C2-723F-4A1D-AFA2-78FF31B81247}">
  <sheetPr>
    <pageSetUpPr fitToPage="1"/>
  </sheetPr>
  <dimension ref="C3:AF20"/>
  <sheetViews>
    <sheetView rightToLeft="1" tabSelected="1" topLeftCell="C1" zoomScale="84" zoomScaleNormal="84" workbookViewId="0">
      <selection activeCell="P6" sqref="P6:P9 P20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95</v>
      </c>
      <c r="F3" s="3" t="s">
        <v>96</v>
      </c>
      <c r="G3" s="3" t="s">
        <v>97</v>
      </c>
      <c r="H3" s="3" t="s">
        <v>98</v>
      </c>
      <c r="I3" s="3" t="s">
        <v>99</v>
      </c>
      <c r="J3" s="3" t="s">
        <v>100</v>
      </c>
      <c r="N3" s="2" t="s">
        <v>0</v>
      </c>
      <c r="O3" s="2" t="s">
        <v>1</v>
      </c>
      <c r="P3" s="3" t="s">
        <v>101</v>
      </c>
      <c r="Q3" s="3" t="s">
        <v>102</v>
      </c>
      <c r="R3" s="3" t="s">
        <v>103</v>
      </c>
      <c r="S3" s="3" t="s">
        <v>104</v>
      </c>
      <c r="T3" s="3" t="s">
        <v>105</v>
      </c>
      <c r="U3" s="3" t="s">
        <v>106</v>
      </c>
      <c r="Y3" s="2" t="s">
        <v>0</v>
      </c>
      <c r="Z3" s="2" t="s">
        <v>1</v>
      </c>
      <c r="AA3" s="3" t="s">
        <v>107</v>
      </c>
      <c r="AB3" s="3" t="s">
        <v>108</v>
      </c>
      <c r="AC3" s="3" t="s">
        <v>109</v>
      </c>
      <c r="AD3" s="3" t="s">
        <v>110</v>
      </c>
      <c r="AE3" s="3" t="s">
        <v>111</v>
      </c>
      <c r="AF3" s="3" t="s">
        <v>112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f>49.5+5</f>
        <v>54.5</v>
      </c>
      <c r="F6" s="7">
        <f>E6*1.25</f>
        <v>68.125</v>
      </c>
      <c r="G6" s="7">
        <f>E6*1.5</f>
        <v>81.75</v>
      </c>
      <c r="H6" s="7">
        <f>E6*1.5</f>
        <v>81.75</v>
      </c>
      <c r="I6" s="7">
        <f>E6*1.75</f>
        <v>95.375</v>
      </c>
      <c r="J6" s="7">
        <f>E6*2</f>
        <v>109</v>
      </c>
      <c r="N6" s="4" t="s">
        <v>3</v>
      </c>
      <c r="O6" s="5"/>
      <c r="P6" s="7">
        <f>51.5+5</f>
        <v>56.5</v>
      </c>
      <c r="Q6" s="7">
        <f>P6*1.25</f>
        <v>70.625</v>
      </c>
      <c r="R6" s="7">
        <f>P6*1.5</f>
        <v>84.75</v>
      </c>
      <c r="S6" s="7">
        <f>P6*1.5</f>
        <v>84.75</v>
      </c>
      <c r="T6" s="7">
        <f>P6*1.75</f>
        <v>98.875</v>
      </c>
      <c r="U6" s="7">
        <f>P6*2</f>
        <v>113</v>
      </c>
      <c r="Y6" s="4" t="s">
        <v>3</v>
      </c>
      <c r="Z6" s="5"/>
      <c r="AA6" s="7">
        <f>52.5+5</f>
        <v>57.5</v>
      </c>
      <c r="AB6" s="7">
        <f>AA6*1.25</f>
        <v>71.875</v>
      </c>
      <c r="AC6" s="7">
        <f>AA6*1.5</f>
        <v>86.25</v>
      </c>
      <c r="AD6" s="7">
        <f>AA6*1.5</f>
        <v>86.25</v>
      </c>
      <c r="AE6" s="7">
        <f>AA6*1.75</f>
        <v>100.625</v>
      </c>
      <c r="AF6" s="7">
        <f>AA6*2</f>
        <v>115</v>
      </c>
    </row>
    <row r="7" spans="3:32" ht="15" x14ac:dyDescent="0.2">
      <c r="C7" s="4" t="s">
        <v>4</v>
      </c>
      <c r="D7" s="5">
        <v>4.8399999999999999E-2</v>
      </c>
      <c r="E7" s="7">
        <f>$D$7*E6</f>
        <v>2.6377999999999999</v>
      </c>
      <c r="F7" s="7"/>
      <c r="G7" s="7"/>
      <c r="H7" s="7">
        <f>$D$7*E6</f>
        <v>2.6377999999999999</v>
      </c>
      <c r="I7" s="7"/>
      <c r="J7" s="7"/>
      <c r="N7" s="4" t="s">
        <v>4</v>
      </c>
      <c r="O7" s="5">
        <v>4.8399999999999999E-2</v>
      </c>
      <c r="P7" s="7">
        <f>$D$7*P6</f>
        <v>2.7345999999999999</v>
      </c>
      <c r="Q7" s="7"/>
      <c r="R7" s="7"/>
      <c r="S7" s="7">
        <f>$D$7*P6</f>
        <v>2.7345999999999999</v>
      </c>
      <c r="T7" s="7"/>
      <c r="U7" s="7"/>
      <c r="Y7" s="4" t="s">
        <v>4</v>
      </c>
      <c r="Z7" s="5">
        <v>4.8399999999999999E-2</v>
      </c>
      <c r="AA7" s="7">
        <f>$D$7*AA6</f>
        <v>2.7829999999999999</v>
      </c>
      <c r="AB7" s="7"/>
      <c r="AC7" s="7"/>
      <c r="AD7" s="7">
        <f>$D$7*AA6</f>
        <v>2.7829999999999999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6" t="s">
        <v>7</v>
      </c>
      <c r="D10" s="5">
        <v>7.4999999999999997E-2</v>
      </c>
      <c r="E10" s="7">
        <f>(E6+E7+E8+E9)*$D$10</f>
        <v>4.4120849999999994</v>
      </c>
      <c r="F10" s="7">
        <f>(F6+F7+F8+F9)*$D$10</f>
        <v>5.109375</v>
      </c>
      <c r="G10" s="7">
        <f t="shared" ref="G10:J10" si="0">(G6+G7+G8+G9)*$D$10</f>
        <v>6.1312499999999996</v>
      </c>
      <c r="H10" s="7">
        <f t="shared" si="0"/>
        <v>6.4558349999999995</v>
      </c>
      <c r="I10" s="7">
        <f t="shared" si="0"/>
        <v>7.1531250000000002</v>
      </c>
      <c r="J10" s="7">
        <f t="shared" si="0"/>
        <v>8.1749999999999989</v>
      </c>
      <c r="N10" s="16" t="s">
        <v>7</v>
      </c>
      <c r="O10" s="5">
        <v>7.4999999999999997E-2</v>
      </c>
      <c r="P10" s="7">
        <f>(P6+P7+P8+P9)*$D$10</f>
        <v>4.5693449999999993</v>
      </c>
      <c r="Q10" s="7">
        <f>(Q6+Q7+Q8+Q9)*$D$10</f>
        <v>5.296875</v>
      </c>
      <c r="R10" s="7">
        <f t="shared" ref="R10:U10" si="1">(R6+R7+R8+R9)*$D$10</f>
        <v>6.3562500000000002</v>
      </c>
      <c r="S10" s="7">
        <f t="shared" si="1"/>
        <v>6.6880949999999997</v>
      </c>
      <c r="T10" s="7">
        <f t="shared" si="1"/>
        <v>7.4156249999999995</v>
      </c>
      <c r="U10" s="7">
        <f t="shared" si="1"/>
        <v>8.4749999999999996</v>
      </c>
      <c r="Y10" s="16" t="s">
        <v>7</v>
      </c>
      <c r="Z10" s="5">
        <v>7.4999999999999997E-2</v>
      </c>
      <c r="AA10" s="7">
        <f>(AA6+AA7+AA8+AA9)*$D$10</f>
        <v>4.6479749999999997</v>
      </c>
      <c r="AB10" s="7">
        <f>(AB6+AB7+AB8+AB9)*$D$10</f>
        <v>5.390625</v>
      </c>
      <c r="AC10" s="7">
        <f t="shared" ref="AC10:AF10" si="2">(AC6+AC7+AC8+AC9)*$D$10</f>
        <v>6.46875</v>
      </c>
      <c r="AD10" s="7">
        <f t="shared" si="2"/>
        <v>6.8042249999999997</v>
      </c>
      <c r="AE10" s="7">
        <f t="shared" si="2"/>
        <v>7.546875</v>
      </c>
      <c r="AF10" s="7">
        <f t="shared" si="2"/>
        <v>8.625</v>
      </c>
    </row>
    <row r="11" spans="3:32" ht="30" x14ac:dyDescent="0.2">
      <c r="C11" s="16" t="s">
        <v>8</v>
      </c>
      <c r="D11" s="5">
        <v>8.3299999999999999E-2</v>
      </c>
      <c r="E11" s="7">
        <f>(E6+E7+E8+E9)*$D$11</f>
        <v>4.9003557399999993</v>
      </c>
      <c r="F11" s="7">
        <f>(E6+F7+F8+F9)*$D$11+0.06*0.25*E6</f>
        <v>5.3573500000000003</v>
      </c>
      <c r="G11" s="7">
        <f>(E6+G7+G8+G9)*$D$11+0.06*0.5*E6</f>
        <v>6.1748500000000002</v>
      </c>
      <c r="H11" s="7">
        <f>(E6+H7+H8+H9)*$D$11+E6*0.06*0.5</f>
        <v>6.5353557399999991</v>
      </c>
      <c r="I11" s="7">
        <f>(E6+I7+I8+I9)*$D$11+E6*0.06*0.75</f>
        <v>6.9923500000000001</v>
      </c>
      <c r="J11" s="7">
        <f>(E6+J7+J8+J9)*$D$11+E6*0.06</f>
        <v>7.8098500000000008</v>
      </c>
      <c r="N11" s="16" t="s">
        <v>8</v>
      </c>
      <c r="O11" s="5">
        <v>8.3299999999999999E-2</v>
      </c>
      <c r="P11" s="7">
        <f>(P6+P7+P8+P9)*$D$11</f>
        <v>5.07501918</v>
      </c>
      <c r="Q11" s="7">
        <f>(P6+Q7+Q8+Q9)*$D$11+0.06*0.25*P6</f>
        <v>5.5539500000000004</v>
      </c>
      <c r="R11" s="7">
        <f>(P6+R7+R8+R9)*$D$11+0.06*0.5*P6</f>
        <v>6.4014500000000005</v>
      </c>
      <c r="S11" s="7">
        <f>(P6+S7+S8+S9)*$D$11+P6*0.06*0.5</f>
        <v>6.7700191800000002</v>
      </c>
      <c r="T11" s="7">
        <f>(P6+T7+T8+T9)*$D$11+P6*0.06*0.75</f>
        <v>7.2489499999999998</v>
      </c>
      <c r="U11" s="7">
        <f>(P6+U7+U8+U9)*$D$11+P6*0.06</f>
        <v>8.0964500000000008</v>
      </c>
      <c r="Y11" s="16" t="s">
        <v>8</v>
      </c>
      <c r="Z11" s="5">
        <v>8.3299999999999999E-2</v>
      </c>
      <c r="AA11" s="7">
        <f>(AA6+AA7+AA8+AA9)*$D$11</f>
        <v>5.1623508999999999</v>
      </c>
      <c r="AB11" s="7">
        <f>(AA6+AB7+AB8+AB9)*$D$11+0.06*0.25*AA6</f>
        <v>5.6522499999999996</v>
      </c>
      <c r="AC11" s="7">
        <f>(AA6+AC7+AC8+AC9)*$D$11+0.06*0.5*AA6</f>
        <v>6.5147499999999994</v>
      </c>
      <c r="AD11" s="7">
        <f>(AA6+AD7+AD8+AD9)*$D$11+AA6*0.06*0.5</f>
        <v>6.8873508999999995</v>
      </c>
      <c r="AE11" s="7">
        <f>(AA6+AE7+AE8+AE9)*$D$11+AA6*0.06*0.75</f>
        <v>7.3772500000000001</v>
      </c>
      <c r="AF11" s="7">
        <f>(AA6+AF7+AF8+AF9)*$D$11+AA6*0.06</f>
        <v>8.239749999999999</v>
      </c>
    </row>
    <row r="12" spans="3:32" ht="30" x14ac:dyDescent="0.2">
      <c r="C12" s="16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6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6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6" t="s">
        <v>10</v>
      </c>
      <c r="D13" s="5" t="s">
        <v>11</v>
      </c>
      <c r="E13" s="7">
        <f t="shared" ref="E13:J13" si="3">(E6+E7+E8+E9)*E20</f>
        <v>3.1938259868131866</v>
      </c>
      <c r="F13" s="7">
        <f t="shared" si="3"/>
        <v>5.1775000000000002</v>
      </c>
      <c r="G13" s="7">
        <f t="shared" si="3"/>
        <v>6.2130000000000001</v>
      </c>
      <c r="H13" s="7">
        <f t="shared" si="3"/>
        <v>5.2648259868131868</v>
      </c>
      <c r="I13" s="7">
        <f t="shared" si="3"/>
        <v>7.2484999999999999</v>
      </c>
      <c r="J13" s="7">
        <f t="shared" si="3"/>
        <v>8.2839999999999989</v>
      </c>
      <c r="N13" s="16" t="s">
        <v>10</v>
      </c>
      <c r="O13" s="5" t="s">
        <v>11</v>
      </c>
      <c r="P13" s="7">
        <f t="shared" ref="P13:U13" si="4">(P6+P7+P8+P9)*P20</f>
        <v>3.3531827868131869</v>
      </c>
      <c r="Q13" s="7">
        <f t="shared" si="4"/>
        <v>5.3674999999999997</v>
      </c>
      <c r="R13" s="7">
        <f t="shared" si="4"/>
        <v>6.4409999999999998</v>
      </c>
      <c r="S13" s="7">
        <f t="shared" si="4"/>
        <v>5.5001827868131867</v>
      </c>
      <c r="T13" s="7">
        <f t="shared" si="4"/>
        <v>7.5145</v>
      </c>
      <c r="U13" s="7">
        <f t="shared" si="4"/>
        <v>8.5879999999999992</v>
      </c>
      <c r="Y13" s="16" t="s">
        <v>10</v>
      </c>
      <c r="Z13" s="5" t="s">
        <v>11</v>
      </c>
      <c r="AA13" s="7">
        <f t="shared" ref="AA13:AF13" si="5">(AA6+AA7+AA8+AA9)*AA20</f>
        <v>3.4328611868131866</v>
      </c>
      <c r="AB13" s="7">
        <f t="shared" si="5"/>
        <v>5.4624999999999995</v>
      </c>
      <c r="AC13" s="7">
        <f t="shared" si="5"/>
        <v>6.5549999999999997</v>
      </c>
      <c r="AD13" s="7">
        <f t="shared" si="5"/>
        <v>5.6178611868131867</v>
      </c>
      <c r="AE13" s="7">
        <f t="shared" si="5"/>
        <v>7.6475</v>
      </c>
      <c r="AF13" s="7">
        <f t="shared" si="5"/>
        <v>8.74</v>
      </c>
    </row>
    <row r="14" spans="3:32" ht="26.25" customHeight="1" x14ac:dyDescent="0.2">
      <c r="C14" s="16" t="s">
        <v>12</v>
      </c>
      <c r="D14" s="12"/>
      <c r="E14" s="17">
        <f t="shared" ref="E14:J14" si="6">SUM(E6:E13)</f>
        <v>74.159398326813175</v>
      </c>
      <c r="F14" s="17">
        <f t="shared" si="6"/>
        <v>83.769224999999992</v>
      </c>
      <c r="G14" s="17">
        <f t="shared" si="6"/>
        <v>100.26909999999999</v>
      </c>
      <c r="H14" s="17">
        <f t="shared" si="6"/>
        <v>107.15914832681318</v>
      </c>
      <c r="I14" s="17">
        <f t="shared" si="6"/>
        <v>116.76897500000001</v>
      </c>
      <c r="J14" s="17">
        <f t="shared" si="6"/>
        <v>133.26884999999999</v>
      </c>
      <c r="N14" s="16" t="s">
        <v>12</v>
      </c>
      <c r="O14" s="12"/>
      <c r="P14" s="17">
        <f t="shared" ref="P14:U14" si="7">SUM(P6:P13)</f>
        <v>76.747478566813186</v>
      </c>
      <c r="Q14" s="17">
        <f t="shared" si="7"/>
        <v>86.843324999999993</v>
      </c>
      <c r="R14" s="17">
        <f t="shared" si="7"/>
        <v>103.9487</v>
      </c>
      <c r="S14" s="17">
        <f t="shared" si="7"/>
        <v>110.95822856681319</v>
      </c>
      <c r="T14" s="17">
        <f t="shared" si="7"/>
        <v>121.054075</v>
      </c>
      <c r="U14" s="17">
        <f t="shared" si="7"/>
        <v>138.15944999999999</v>
      </c>
      <c r="Y14" s="16" t="s">
        <v>12</v>
      </c>
      <c r="Z14" s="12"/>
      <c r="AA14" s="17">
        <f t="shared" ref="AA14:AF14" si="8">SUM(AA6:AA13)</f>
        <v>78.041518686813177</v>
      </c>
      <c r="AB14" s="17">
        <f t="shared" si="8"/>
        <v>88.380375000000001</v>
      </c>
      <c r="AC14" s="17">
        <f t="shared" si="8"/>
        <v>105.7885</v>
      </c>
      <c r="AD14" s="17">
        <f t="shared" si="8"/>
        <v>112.85776868681319</v>
      </c>
      <c r="AE14" s="17">
        <f t="shared" si="8"/>
        <v>123.196625</v>
      </c>
      <c r="AF14" s="17">
        <f t="shared" si="8"/>
        <v>140.60475</v>
      </c>
    </row>
    <row r="15" spans="3:32" ht="26.25" customHeight="1" x14ac:dyDescent="0.2">
      <c r="D15" s="21" t="s">
        <v>13</v>
      </c>
      <c r="E15" s="22"/>
      <c r="F15" s="22"/>
      <c r="G15" s="22"/>
      <c r="H15" s="22"/>
      <c r="I15" s="22"/>
      <c r="J15" s="22"/>
      <c r="O15" s="21" t="s">
        <v>13</v>
      </c>
      <c r="P15" s="22"/>
      <c r="Q15" s="22"/>
      <c r="R15" s="22"/>
      <c r="S15" s="22"/>
      <c r="T15" s="22"/>
      <c r="U15" s="22"/>
      <c r="Z15" s="21" t="s">
        <v>13</v>
      </c>
      <c r="AA15" s="22"/>
      <c r="AB15" s="22"/>
      <c r="AC15" s="22"/>
      <c r="AD15" s="22"/>
      <c r="AE15" s="22"/>
      <c r="AF15" s="22"/>
    </row>
    <row r="16" spans="3:32" ht="26.25" customHeight="1" x14ac:dyDescent="0.2">
      <c r="D16" s="4" t="s">
        <v>14</v>
      </c>
      <c r="E16" s="14">
        <f t="shared" ref="E16:J16" si="9">SUM(E6:E9)*182</f>
        <v>10706.659599999999</v>
      </c>
      <c r="F16" s="14">
        <f t="shared" si="9"/>
        <v>12398.75</v>
      </c>
      <c r="G16" s="14">
        <f t="shared" si="9"/>
        <v>14878.5</v>
      </c>
      <c r="H16" s="14">
        <f t="shared" si="9"/>
        <v>15666.159599999999</v>
      </c>
      <c r="I16" s="14">
        <f t="shared" si="9"/>
        <v>17358.25</v>
      </c>
      <c r="J16" s="14">
        <f t="shared" si="9"/>
        <v>19838</v>
      </c>
      <c r="O16" s="4" t="s">
        <v>14</v>
      </c>
      <c r="P16" s="14">
        <f t="shared" ref="P16:U16" si="10">SUM(P6:P9)*182</f>
        <v>11088.2772</v>
      </c>
      <c r="Q16" s="14">
        <f t="shared" si="10"/>
        <v>12853.75</v>
      </c>
      <c r="R16" s="14">
        <f t="shared" si="10"/>
        <v>15424.5</v>
      </c>
      <c r="S16" s="14">
        <f t="shared" si="10"/>
        <v>16229.7772</v>
      </c>
      <c r="T16" s="14">
        <f t="shared" si="10"/>
        <v>17995.25</v>
      </c>
      <c r="U16" s="14">
        <f t="shared" si="10"/>
        <v>20566</v>
      </c>
      <c r="Z16" s="4" t="s">
        <v>14</v>
      </c>
      <c r="AA16" s="14">
        <f t="shared" ref="AA16:AF16" si="11">SUM(AA6:AA9)*182</f>
        <v>11279.085999999999</v>
      </c>
      <c r="AB16" s="14">
        <f t="shared" si="11"/>
        <v>13081.25</v>
      </c>
      <c r="AC16" s="14">
        <f t="shared" si="11"/>
        <v>15697.5</v>
      </c>
      <c r="AD16" s="14">
        <f t="shared" si="11"/>
        <v>16511.585999999999</v>
      </c>
      <c r="AE16" s="14">
        <f t="shared" si="11"/>
        <v>18313.75</v>
      </c>
      <c r="AF16" s="14">
        <f t="shared" si="11"/>
        <v>20930</v>
      </c>
    </row>
    <row r="17" spans="4:32" ht="15" x14ac:dyDescent="0.2">
      <c r="D17" s="4"/>
      <c r="E17" s="13"/>
      <c r="F17" s="13"/>
      <c r="G17" s="13"/>
      <c r="H17" s="13"/>
      <c r="I17" s="13"/>
      <c r="J17" s="13"/>
      <c r="O17" s="4"/>
      <c r="P17" s="13"/>
      <c r="Q17" s="13"/>
      <c r="R17" s="13"/>
      <c r="S17" s="13"/>
      <c r="T17" s="13"/>
      <c r="U17" s="13"/>
      <c r="Z17" s="4"/>
      <c r="AA17" s="13"/>
      <c r="AB17" s="13"/>
      <c r="AC17" s="13"/>
      <c r="AD17" s="13"/>
      <c r="AE17" s="13"/>
      <c r="AF17" s="13"/>
    </row>
    <row r="18" spans="4:32" ht="30" x14ac:dyDescent="0.2">
      <c r="D18" s="4" t="s">
        <v>15</v>
      </c>
      <c r="E18" s="14">
        <f>IF(E16&lt;7522,E16*4.51%,(7522*4.51%+(E16-7522)*7.6%))</f>
        <v>581.27632959999994</v>
      </c>
      <c r="F18" s="14"/>
      <c r="G18" s="14"/>
      <c r="H18" s="14">
        <f>IF(H16&lt;7522,H16*4.51%,(7522*4.51%+(H16-7522)*7.6%))</f>
        <v>958.19832959999997</v>
      </c>
      <c r="I18" s="14"/>
      <c r="J18" s="14"/>
      <c r="O18" s="4" t="s">
        <v>15</v>
      </c>
      <c r="P18" s="14">
        <f>IF(P16&lt;7522,P16*4.51%,(7522*4.51%+(P16-7522)*7.6%))</f>
        <v>610.27926720000005</v>
      </c>
      <c r="Q18" s="14"/>
      <c r="R18" s="14"/>
      <c r="S18" s="14">
        <f>IF(S16&lt;7522,S16*4.51%,(7522*4.51%+(S16-7522)*7.6%))</f>
        <v>1001.0332672000001</v>
      </c>
      <c r="T18" s="14"/>
      <c r="U18" s="14"/>
      <c r="Z18" s="4" t="s">
        <v>15</v>
      </c>
      <c r="AA18" s="14">
        <f>IF(AA16&lt;7522,AA16*4.51%,(7522*4.51%+(AA16-7522)*7.6%))</f>
        <v>624.78073599999993</v>
      </c>
      <c r="AB18" s="14"/>
      <c r="AC18" s="14"/>
      <c r="AD18" s="14">
        <f>IF(AD16&lt;7522,AD16*4.51%,(7522*4.51%+(AD16-7522)*7.6%))</f>
        <v>1022.450736</v>
      </c>
      <c r="AE18" s="14"/>
      <c r="AF18" s="14"/>
    </row>
    <row r="19" spans="4:32" ht="15" x14ac:dyDescent="0.2">
      <c r="D19" s="4"/>
      <c r="E19" s="13"/>
      <c r="F19" s="13"/>
      <c r="G19" s="13"/>
      <c r="H19" s="13"/>
      <c r="I19" s="13"/>
      <c r="J19" s="13"/>
      <c r="O19" s="4"/>
      <c r="P19" s="13"/>
      <c r="Q19" s="13"/>
      <c r="R19" s="13"/>
      <c r="S19" s="13"/>
      <c r="T19" s="13"/>
      <c r="U19" s="13"/>
      <c r="Z19" s="4"/>
      <c r="AA19" s="13"/>
      <c r="AB19" s="13"/>
      <c r="AC19" s="13"/>
      <c r="AD19" s="13"/>
      <c r="AE19" s="13"/>
      <c r="AF19" s="13"/>
    </row>
    <row r="20" spans="4:32" ht="30" x14ac:dyDescent="0.2">
      <c r="D20" s="4" t="s">
        <v>16</v>
      </c>
      <c r="E20" s="15">
        <f t="shared" ref="E20" si="12">E18/E16</f>
        <v>5.429110024194661E-2</v>
      </c>
      <c r="F20" s="15">
        <v>7.5999999999999998E-2</v>
      </c>
      <c r="G20" s="15">
        <v>7.5999999999999998E-2</v>
      </c>
      <c r="H20" s="15">
        <f t="shared" ref="H20" si="13">H18/H16</f>
        <v>6.1163575124052738E-2</v>
      </c>
      <c r="I20" s="15">
        <v>7.5999999999999998E-2</v>
      </c>
      <c r="J20" s="15">
        <v>7.5999999999999998E-2</v>
      </c>
      <c r="O20" s="4" t="s">
        <v>16</v>
      </c>
      <c r="P20" s="15">
        <f t="shared" ref="P20" si="14">P18/P16</f>
        <v>5.5038240494204096E-2</v>
      </c>
      <c r="Q20" s="15">
        <v>7.5999999999999998E-2</v>
      </c>
      <c r="R20" s="15">
        <v>7.5999999999999998E-2</v>
      </c>
      <c r="S20" s="15">
        <f t="shared" ref="S20" si="15">S18/S16</f>
        <v>6.1678805251867537E-2</v>
      </c>
      <c r="T20" s="15">
        <v>7.5999999999999998E-2</v>
      </c>
      <c r="U20" s="15">
        <v>7.5999999999999998E-2</v>
      </c>
      <c r="Z20" s="4" t="s">
        <v>16</v>
      </c>
      <c r="AA20" s="15">
        <f t="shared" ref="AA20" si="16">AA18/AA16</f>
        <v>5.5392851512968334E-2</v>
      </c>
      <c r="AB20" s="15">
        <v>7.5999999999999998E-2</v>
      </c>
      <c r="AC20" s="15">
        <v>7.5999999999999998E-2</v>
      </c>
      <c r="AD20" s="15">
        <f t="shared" ref="AD20" si="17">AD18/AD16</f>
        <v>6.1923229906563793E-2</v>
      </c>
      <c r="AE20" s="15">
        <v>7.5999999999999998E-2</v>
      </c>
      <c r="AF20" s="15">
        <v>7.5999999999999998E-2</v>
      </c>
    </row>
  </sheetData>
  <sheetProtection algorithmName="SHA-512" hashValue="2QjDG3ovhEe5QCLDKAuWML4V9SW84Vn/WbevGmMvf7Vjiai877wdOpvFl7iDZ42LhclEDQfU3FdSKmBlf4cZOw==" saltValue="a6pAY9xovrNWWGo+MmRul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סיכום</vt:lpstr>
      <vt:lpstr>רמ"ש שרים ב'- בית שר</vt:lpstr>
      <vt:lpstr>רמ"ש שרים ג' לשכות</vt:lpstr>
      <vt:lpstr>רמ"ש מתקדם א</vt:lpstr>
      <vt:lpstr>רמ"ש מתקדם ב בכיר</vt:lpstr>
      <vt:lpstr>רמ"ש מתקדם 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מיטל בוטמן</dc:creator>
  <cp:lastModifiedBy>יאיר גרינבאום</cp:lastModifiedBy>
  <cp:lastPrinted>2025-06-04T11:18:53Z</cp:lastPrinted>
  <dcterms:created xsi:type="dcterms:W3CDTF">2025-06-04T06:07:26Z</dcterms:created>
  <dcterms:modified xsi:type="dcterms:W3CDTF">2025-10-15T13:30:02Z</dcterms:modified>
</cp:coreProperties>
</file>